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Henri\Dropbox\Yritystulkki\YT Uusimmat Yleiset\"/>
    </mc:Choice>
  </mc:AlternateContent>
  <xr:revisionPtr revIDLastSave="0" documentId="13_ncr:1_{24C07BF1-1032-4258-97E1-53387F0E0B0E}" xr6:coauthVersionLast="47" xr6:coauthVersionMax="47" xr10:uidLastSave="{00000000-0000-0000-0000-000000000000}"/>
  <workbookProtection workbookAlgorithmName="SHA-512" workbookHashValue="ljxynDTmpKhZKRIK177CjJKANdImqpEBasi0Gb9BxxpxmlSFdqSM0yA50bkd5ljULUsa3+nYGtA4cIxVq8M36Q==" workbookSaltValue="e79t80AUtlY8uy0KwSNThA==" workbookSpinCount="100000" lockStructure="1"/>
  <bookViews>
    <workbookView xWindow="43695" yWindow="0" windowWidth="26010" windowHeight="20985" tabRatio="991" xr2:uid="{00000000-000D-0000-FFFF-FFFF00000000}"/>
  </bookViews>
  <sheets>
    <sheet name="Pankkisiirtolasku-käteiskuitti" sheetId="1" r:id="rId1"/>
    <sheet name="Lasku alv 0 %" sheetId="2" r:id="rId2"/>
    <sheet name="Lasku sis. alv" sheetId="3" r:id="rId3"/>
    <sheet name="alv" sheetId="4" state="hidden" r:id="rId4"/>
  </sheets>
  <definedNames>
    <definedName name="_xlnm.Print_Area" localSheetId="1">'Lasku alv 0 %'!$B$2:$K$58</definedName>
    <definedName name="_xlnm.Print_Area" localSheetId="2">'Lasku sis. alv'!$B$2:$K$58</definedName>
    <definedName name="_xlnm.Print_Area" localSheetId="0">'Pankkisiirtolasku-käteiskuitti'!$B$2:$K$56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4" l="1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4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4" i="4"/>
  <c r="L5" i="4"/>
  <c r="L6" i="4"/>
  <c r="L7" i="4"/>
  <c r="L8" i="4"/>
  <c r="L9" i="4"/>
  <c r="L10" i="4"/>
  <c r="L11" i="4"/>
  <c r="L12" i="4"/>
  <c r="L13" i="4"/>
  <c r="L4" i="4"/>
  <c r="F5" i="4"/>
  <c r="F6" i="4"/>
  <c r="B5" i="4"/>
  <c r="B6" i="4"/>
  <c r="K4" i="4"/>
  <c r="K47" i="3"/>
  <c r="J47" i="3"/>
  <c r="H47" i="3"/>
  <c r="K47" i="2"/>
  <c r="J47" i="2"/>
  <c r="H47" i="2"/>
  <c r="D22" i="4"/>
  <c r="D20" i="4"/>
  <c r="D21" i="4"/>
  <c r="H5" i="4"/>
  <c r="M11" i="4"/>
  <c r="M12" i="4"/>
  <c r="D4" i="4" l="1"/>
  <c r="H4" i="4"/>
  <c r="D5" i="4"/>
  <c r="D23" i="4" s="1"/>
  <c r="M5" i="4"/>
  <c r="M7" i="4"/>
  <c r="M8" i="4"/>
  <c r="M9" i="4"/>
  <c r="M10" i="4"/>
  <c r="J9" i="3"/>
  <c r="K54" i="3" s="1"/>
  <c r="K17" i="3"/>
  <c r="K18" i="3"/>
  <c r="G5" i="4" s="1"/>
  <c r="G28" i="4" s="1"/>
  <c r="K19" i="3"/>
  <c r="H6" i="4" s="1"/>
  <c r="H28" i="4" s="1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W39" i="3"/>
  <c r="X39" i="3"/>
  <c r="Y39" i="3"/>
  <c r="K40" i="3"/>
  <c r="F27" i="4" s="1"/>
  <c r="F28" i="4" s="1"/>
  <c r="W40" i="3"/>
  <c r="X40" i="3"/>
  <c r="Y40" i="3"/>
  <c r="K43" i="3"/>
  <c r="C54" i="3"/>
  <c r="I8" i="1"/>
  <c r="H53" i="1" s="1"/>
  <c r="I17" i="1"/>
  <c r="M4" i="4" s="1"/>
  <c r="J17" i="1"/>
  <c r="I18" i="1"/>
  <c r="J18" i="1"/>
  <c r="I19" i="1"/>
  <c r="K6" i="4" s="1"/>
  <c r="J19" i="1"/>
  <c r="I20" i="1"/>
  <c r="J20" i="1"/>
  <c r="I21" i="1"/>
  <c r="K8" i="4" s="1"/>
  <c r="J21" i="1"/>
  <c r="I22" i="1"/>
  <c r="K9" i="4" s="1"/>
  <c r="J22" i="1"/>
  <c r="I23" i="1"/>
  <c r="K10" i="4" s="1"/>
  <c r="J23" i="1"/>
  <c r="I24" i="1"/>
  <c r="K11" i="4" s="1"/>
  <c r="J24" i="1"/>
  <c r="I25" i="1"/>
  <c r="K12" i="4" s="1"/>
  <c r="J25" i="1"/>
  <c r="J26" i="1"/>
  <c r="C44" i="1"/>
  <c r="C48" i="1"/>
  <c r="H51" i="1"/>
  <c r="J9" i="2"/>
  <c r="K54" i="2" s="1"/>
  <c r="J23" i="2"/>
  <c r="K23" i="2" s="1"/>
  <c r="B4" i="4" s="1"/>
  <c r="J24" i="2"/>
  <c r="K24" i="2" s="1"/>
  <c r="C23" i="4" s="1"/>
  <c r="J25" i="2"/>
  <c r="K25" i="2" s="1"/>
  <c r="D6" i="4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J37" i="2"/>
  <c r="K37" i="2" s="1"/>
  <c r="J38" i="2"/>
  <c r="K38" i="2" s="1"/>
  <c r="J39" i="2"/>
  <c r="K39" i="2" s="1"/>
  <c r="B20" i="4" s="1"/>
  <c r="J40" i="2"/>
  <c r="K40" i="2" s="1"/>
  <c r="B21" i="4" s="1"/>
  <c r="J41" i="2"/>
  <c r="K41" i="2" s="1"/>
  <c r="B22" i="4" s="1"/>
  <c r="B23" i="4" s="1"/>
  <c r="C54" i="2"/>
  <c r="M6" i="4" l="1"/>
  <c r="H26" i="4"/>
  <c r="F26" i="4"/>
  <c r="H12" i="4"/>
  <c r="F12" i="4"/>
  <c r="H19" i="4"/>
  <c r="F19" i="4"/>
  <c r="H11" i="4"/>
  <c r="F11" i="4"/>
  <c r="H10" i="4"/>
  <c r="F10" i="4"/>
  <c r="H17" i="4"/>
  <c r="F17" i="4"/>
  <c r="H20" i="4"/>
  <c r="F20" i="4"/>
  <c r="H25" i="4"/>
  <c r="F25" i="4"/>
  <c r="H9" i="4"/>
  <c r="F9" i="4"/>
  <c r="H24" i="4"/>
  <c r="F24" i="4"/>
  <c r="H16" i="4"/>
  <c r="F16" i="4"/>
  <c r="H8" i="4"/>
  <c r="F8" i="4"/>
  <c r="H23" i="4"/>
  <c r="F23" i="4"/>
  <c r="H15" i="4"/>
  <c r="F15" i="4"/>
  <c r="H22" i="4"/>
  <c r="F22" i="4"/>
  <c r="H18" i="4"/>
  <c r="F18" i="4"/>
  <c r="H14" i="4"/>
  <c r="F14" i="4"/>
  <c r="H21" i="4"/>
  <c r="F21" i="4"/>
  <c r="H13" i="4"/>
  <c r="F13" i="4"/>
  <c r="W41" i="3"/>
  <c r="H7" i="4"/>
  <c r="F7" i="4"/>
  <c r="F4" i="4"/>
  <c r="D12" i="4"/>
  <c r="B12" i="4"/>
  <c r="D10" i="4"/>
  <c r="B10" i="4"/>
  <c r="D11" i="4"/>
  <c r="B11" i="4"/>
  <c r="D17" i="4"/>
  <c r="B17" i="4"/>
  <c r="D9" i="4"/>
  <c r="B9" i="4"/>
  <c r="D8" i="4"/>
  <c r="B8" i="4"/>
  <c r="D16" i="4"/>
  <c r="B16" i="4"/>
  <c r="D15" i="4"/>
  <c r="B15" i="4"/>
  <c r="D19" i="4"/>
  <c r="B19" i="4"/>
  <c r="D18" i="4"/>
  <c r="B18" i="4"/>
  <c r="D14" i="4"/>
  <c r="B14" i="4"/>
  <c r="D13" i="4"/>
  <c r="B13" i="4"/>
  <c r="J46" i="2"/>
  <c r="D7" i="4"/>
  <c r="B7" i="4"/>
  <c r="K7" i="4"/>
  <c r="K5" i="4"/>
  <c r="M13" i="4"/>
  <c r="M14" i="4" s="1"/>
  <c r="Y41" i="3"/>
  <c r="X41" i="3"/>
  <c r="J46" i="3"/>
  <c r="J27" i="1"/>
  <c r="J54" i="1" s="1"/>
  <c r="K41" i="3"/>
  <c r="J42" i="2"/>
  <c r="K42" i="2"/>
  <c r="K44" i="2" s="1"/>
  <c r="I26" i="1"/>
  <c r="L14" i="4" l="1"/>
  <c r="G29" i="1" s="1"/>
  <c r="H46" i="3"/>
  <c r="H46" i="2"/>
  <c r="N47" i="2" s="1"/>
  <c r="K46" i="2"/>
  <c r="K46" i="3"/>
  <c r="I27" i="1"/>
  <c r="K13" i="4"/>
  <c r="K14" i="4" s="1"/>
  <c r="E23" i="4" l="1"/>
  <c r="I28" i="4"/>
  <c r="M47" i="2"/>
  <c r="I29" i="1"/>
  <c r="E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Henri Järvinen</author>
  </authors>
  <commentList>
    <comment ref="B3" authorId="0" shapeId="0" xr:uid="{00000000-0006-0000-0000-000001000000}">
      <text>
        <r>
          <rPr>
            <b/>
            <sz val="9"/>
            <color indexed="8"/>
            <rFont val="Tahoma"/>
            <family val="2"/>
          </rPr>
          <t>Lisää tähän laskuttajan nimi tai logo. Yläpalkista: Lisää -&gt; Kuvat</t>
        </r>
      </text>
    </comment>
    <comment ref="I5" authorId="0" shapeId="0" xr:uid="{00000000-0006-0000-0000-000002000000}">
      <text>
        <r>
          <rPr>
            <sz val="10"/>
            <color indexed="8"/>
            <rFont val="Tahoma"/>
            <family val="2"/>
          </rPr>
          <t>Juokseva tunniste eli jokaisella laskulla on oltava eri tunniste.</t>
        </r>
      </text>
    </comment>
    <comment ref="B7" authorId="0" shapeId="0" xr:uid="{00000000-0006-0000-0000-000003000000}">
      <text>
        <r>
          <rPr>
            <b/>
            <sz val="9"/>
            <color indexed="8"/>
            <rFont val="Tahoma"/>
            <family val="2"/>
          </rPr>
          <t>Lisää laskutettavan asiakkaan virallinen nimi ja osoitetiedot.</t>
        </r>
      </text>
    </comment>
    <comment ref="I7" authorId="0" shapeId="0" xr:uid="{00000000-0006-0000-0000-000004000000}">
      <text>
        <r>
          <rPr>
            <sz val="10"/>
            <color indexed="8"/>
            <rFont val="Tahoma"/>
            <family val="2"/>
          </rPr>
          <t>Kuluttajalle on laskun lähettämisen ja eräpäivän välille jäätävä vähintään kaksi viikkoa aikaa. Perustellusta syystä aika voi olla poikkeuksellisesti lyhyempi.
Yritysten välinen maksuehto on rajattu enintään 30 päivään.</t>
        </r>
      </text>
    </comment>
    <comment ref="I8" authorId="0" shapeId="0" xr:uid="{00000000-0006-0000-0000-000005000000}">
      <text>
        <r>
          <rPr>
            <sz val="10"/>
            <color indexed="8"/>
            <rFont val="Tahoma"/>
            <family val="2"/>
          </rPr>
          <t>Ohjelma laskee eräpäivän maksuehdon mukaan, mutta voit myös vaihtaa uuden eräpäivän.</t>
        </r>
      </text>
    </comment>
    <comment ref="I11" authorId="0" shapeId="0" xr:uid="{00000000-0006-0000-0000-000006000000}">
      <text>
        <r>
          <rPr>
            <sz val="10"/>
            <color indexed="8"/>
            <rFont val="Tahoma"/>
            <family val="2"/>
          </rPr>
          <t>Suomen Pankki ilmoittaa vahvistetun viivästyskoron kokonaismäärän sekä sen voimassaolon aina kesäkuun ja joulukuun lopussa. Tarkista viitekorko Suomen Pankin verkkosivuilta.</t>
        </r>
      </text>
    </comment>
    <comment ref="I12" authorId="0" shapeId="0" xr:uid="{00000000-0006-0000-0000-000007000000}">
      <text>
        <r>
          <rPr>
            <b/>
            <sz val="9"/>
            <color indexed="8"/>
            <rFont val="Tahoma"/>
            <family val="2"/>
          </rPr>
          <t>Viitenumeron saat muodostettua helpoiten pankkisi verkkosivulla olevalla viitenumerolaskurilla</t>
        </r>
        <r>
          <rPr>
            <sz val="9"/>
            <color indexed="8"/>
            <rFont val="Tahoma"/>
            <family val="2"/>
          </rPr>
          <t>.
Viitenumeron pohjana käytetään asiakasnumeroa ja laskunumeroa toisiinsa liitettynä. Asiakasnumeroon lisätään etunollia, mikäli sen pituus on alle 4 numeroa. Lopuksi lasketaan viitenumerolle tarkistenumero kertomalla numerot oikealta vasemmalle painoilla 7, 3, 1, 7, 3, 1... ja tulot lasketaan yhteen.</t>
        </r>
      </text>
    </comment>
    <comment ref="H17" authorId="0" shapeId="0" xr:uid="{00000000-0006-0000-0000-000008000000}">
      <text>
        <r>
          <rPr>
            <b/>
            <sz val="10"/>
            <color indexed="8"/>
            <rFont val="Tahoma"/>
            <family val="2"/>
          </rPr>
          <t xml:space="preserve">Arvonlisäveroprosentit:
</t>
        </r>
        <r>
          <rPr>
            <sz val="10"/>
            <color indexed="8"/>
            <rFont val="Tahoma"/>
            <family val="2"/>
          </rPr>
          <t>- 25,5 % yleinen 
- 14 % ravintolaruoka, elintarvikkeet ja eläinrehut  
- 10 % majoitus, liikunta, henkilökuljetus, kirjat, 
  tilatut lehdet 
- 0 % terveyspalvelut ja sosiaalihuoltopalvelut 0 %
- 0 % liikevaihto alle 15 000 €</t>
        </r>
      </text>
    </comment>
    <comment ref="B36" authorId="0" shapeId="0" xr:uid="{00000000-0006-0000-0000-000009000000}">
      <text>
        <r>
          <rPr>
            <sz val="10"/>
            <color indexed="8"/>
            <rFont val="Tahoma"/>
            <family val="2"/>
          </rPr>
          <t>Lisää yrityksen yhteystiedot</t>
        </r>
      </text>
    </comment>
    <comment ref="I39" authorId="0" shapeId="0" xr:uid="{00000000-0006-0000-0000-00000D000000}">
      <text>
        <r>
          <rPr>
            <sz val="10"/>
            <color indexed="8"/>
            <rFont val="Tahoma"/>
            <family val="2"/>
          </rPr>
          <t>Jos yritys ei ole rekisteröity arvonlisävero-velvolliseksi, poista tämä merkintä (ei tarkoita päivämäärää).</t>
        </r>
      </text>
    </comment>
    <comment ref="C44" authorId="1" shapeId="0" xr:uid="{D6CEB306-DE40-4073-8F40-1B1DD8520E0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Yrityksen nimi kirjoitetaan pankkisiirtolomakkeen yläpuolella oleviin yrityksen tietoihin.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Yritystulkki</author>
  </authors>
  <commentList>
    <comment ref="B3" authorId="0" shapeId="0" xr:uid="{90BBF443-3B64-435E-9A56-6B38D4B4232C}">
      <text>
        <r>
          <rPr>
            <sz val="10"/>
            <color indexed="8"/>
            <rFont val="Tahoma"/>
            <family val="2"/>
          </rPr>
          <t>Lisää tähän laskuttajan nimi tai logo. Yläpalkista: Lisää -&gt; Kuvat</t>
        </r>
      </text>
    </comment>
    <comment ref="J6" authorId="0" shapeId="0" xr:uid="{C6C899CC-2252-45AE-BD48-6B1742DE98A9}">
      <text>
        <r>
          <rPr>
            <sz val="10"/>
            <color indexed="8"/>
            <rFont val="Tahoma"/>
            <family val="2"/>
          </rPr>
          <t>Juokseva tunniste eli jokaisella laskulla on oltava eri tunniste.</t>
        </r>
      </text>
    </comment>
    <comment ref="B7" authorId="0" shapeId="0" xr:uid="{00000000-0006-0000-0100-000003000000}">
      <text>
        <r>
          <rPr>
            <sz val="10"/>
            <color indexed="8"/>
            <rFont val="Tahoma"/>
            <family val="2"/>
          </rPr>
          <t>Lisää laskutettavan asiakkaan virallinen nimi ja osoitetiedot</t>
        </r>
      </text>
    </comment>
    <comment ref="J8" authorId="0" shapeId="0" xr:uid="{C001F370-D5B2-4E5F-94CD-EF3B1AB64A5B}">
      <text>
        <r>
          <rPr>
            <sz val="9"/>
            <color indexed="8"/>
            <rFont val="Tahoma"/>
            <family val="2"/>
          </rPr>
          <t xml:space="preserve">Kuluttajalle on laskun lähettämisen ja eräpäivän välille jäätävä </t>
        </r>
        <r>
          <rPr>
            <b/>
            <sz val="9"/>
            <color indexed="8"/>
            <rFont val="Tahoma"/>
            <family val="2"/>
          </rPr>
          <t>vähintään kaksi viikkoa aikaa.</t>
        </r>
        <r>
          <rPr>
            <sz val="9"/>
            <color indexed="8"/>
            <rFont val="Tahoma"/>
            <family val="2"/>
          </rPr>
          <t xml:space="preserve"> Perustellusta syystä aika voi olla poikkeuksellisesti lyhyempi.</t>
        </r>
        <r>
          <rPr>
            <b/>
            <sz val="8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>Yritysten välinen maksuehto on rajattu enintään 30 päivään.</t>
        </r>
      </text>
    </comment>
    <comment ref="J9" authorId="0" shapeId="0" xr:uid="{D47A909B-7ED6-42A9-AECA-D616CE1B7E1B}">
      <text>
        <r>
          <rPr>
            <sz val="10"/>
            <color indexed="8"/>
            <rFont val="Tahoma"/>
            <family val="2"/>
          </rPr>
          <t>Ohjelma laskee eräpäivän maksuehdon mukaan, mutta voit myös vaihtaa uuden eräpäivän.</t>
        </r>
      </text>
    </comment>
    <comment ref="J13" authorId="0" shapeId="0" xr:uid="{5F5803F8-C027-4958-AE50-D7C49752069D}">
      <text>
        <r>
          <rPr>
            <sz val="10"/>
            <color indexed="8"/>
            <rFont val="Tahoma"/>
            <family val="2"/>
          </rPr>
          <t>Viitenumeron saat muodostettua helpoiten pankkisi verkkosivulla olevalla viitenumerolaskurilla.
Viitenumeron pohjana käytetään asiakasnumeroa ja laskunumeroa toisiinsa liitettynä. Asiakasnumeroon lisätään etunollia, mikäli sen pituus on alle 4 numeroa. Lopuksi lasketaan viitenumerolle tarkistenumero kertomalla numerot oikealta vasemmalle painoilla 7, 3, 1, 7, 3, 1... ja tulot lasketaan yhteen.</t>
        </r>
      </text>
    </comment>
    <comment ref="J14" authorId="0" shapeId="0" xr:uid="{503ABF47-9CDF-4201-BFDC-CE91B46E310E}">
      <text>
        <r>
          <rPr>
            <sz val="10"/>
            <color indexed="8"/>
            <rFont val="Tahoma"/>
            <family val="2"/>
          </rPr>
          <t>Suomen Pankki ilmoittaa vahvistetun viivästyskoron kokonaismäärän sekä sen voimassaolon aina kesäkuun ja joulukuun lopussa. Tarkista viitekorko Suomen Pankin verkkosivuilta.</t>
        </r>
      </text>
    </comment>
    <comment ref="J18" authorId="0" shapeId="0" xr:uid="{00000000-0006-0000-0100-000008000000}">
      <text>
        <r>
          <rPr>
            <b/>
            <sz val="9"/>
            <color indexed="8"/>
            <rFont val="Tahoma"/>
            <family val="2"/>
          </rPr>
          <t xml:space="preserve">
 FINNTERMS -TOIMITUSLAUSEKKEET:
 NOL - noudettavana lähettäjältä
</t>
        </r>
        <r>
          <rPr>
            <sz val="9"/>
            <color indexed="8"/>
            <rFont val="Tahoma"/>
            <family val="2"/>
          </rPr>
          <t xml:space="preserve"> </t>
        </r>
        <r>
          <rPr>
            <b/>
            <sz val="9"/>
            <color indexed="8"/>
            <rFont val="Tahoma"/>
            <family val="2"/>
          </rPr>
          <t xml:space="preserve">FCA - vapaasti rahdinkuljettajalla
 CPT - kuljetus maksettuna
 CIP - kuljetus ja vakuutus maksettuina
 DDU - toimitettuna
 TOP - toimitettuna perille
</t>
        </r>
      </text>
    </comment>
    <comment ref="H41" authorId="0" shapeId="0" xr:uid="{00000000-0006-0000-0100-00000A000000}">
      <text>
        <r>
          <rPr>
            <sz val="10"/>
            <color indexed="8"/>
            <rFont val="Tahoma"/>
            <family val="2"/>
          </rPr>
          <t>Laskutuslisää voidaan periä, jos asiakkaalla on mahdollisuus maksaa lasku kassalla, mutta hän haluaa laskun.</t>
        </r>
      </text>
    </comment>
    <comment ref="I44" authorId="0" shapeId="0" xr:uid="{00000000-0006-0000-0100-00000B000000}">
      <text>
        <r>
          <rPr>
            <sz val="10"/>
            <color indexed="8"/>
            <rFont val="Tahoma"/>
            <family val="2"/>
          </rPr>
          <t>Lisää kassa- tai käteisalennuksen prosenttimäärä.
Ei suositella käytettäväksi.</t>
        </r>
      </text>
    </comment>
    <comment ref="C50" authorId="1" shapeId="0" xr:uid="{1559523A-0F27-4F35-859B-9078B9AA5ED6}">
      <text>
        <r>
          <rPr>
            <sz val="10"/>
            <color indexed="81"/>
            <rFont val="Tahoma"/>
            <family val="2"/>
          </rPr>
          <t>Kirjoita yrityksesi tilin/tilien tiedot</t>
        </r>
      </text>
    </comment>
    <comment ref="B56" authorId="0" shapeId="0" xr:uid="{D39240E8-8D6D-4FF5-84B1-F49B55411F01}">
      <text>
        <r>
          <rPr>
            <sz val="10"/>
            <color indexed="8"/>
            <rFont val="Tahoma"/>
            <family val="2"/>
          </rPr>
          <t>Lisää yrityksen yhteystiedot</t>
        </r>
      </text>
    </comment>
    <comment ref="K56" authorId="0" shapeId="0" xr:uid="{AF044E20-9977-4FDF-AD25-8F546EAA5799}">
      <text>
        <r>
          <rPr>
            <sz val="10"/>
            <color indexed="8"/>
            <rFont val="Tahoma"/>
            <family val="2"/>
          </rPr>
          <t>Lisätään yrityksen Y-tunnus</t>
        </r>
      </text>
    </comment>
    <comment ref="J58" authorId="0" shapeId="0" xr:uid="{0C02FA49-09D7-41F6-BD17-F263F86BAC41}">
      <text>
        <r>
          <rPr>
            <sz val="10"/>
            <color indexed="8"/>
            <rFont val="Tahoma"/>
            <family val="2"/>
          </rPr>
          <t>Jos yritys ei ole rekisteröity arvonlisävero-velvolliseksi, poista tämä merkintä (ei tarkoita päivämäärää).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Yritystulkki</author>
  </authors>
  <commentList>
    <comment ref="B3" authorId="0" shapeId="0" xr:uid="{E467F713-9DFD-4DED-94B0-507ED2D302FC}">
      <text>
        <r>
          <rPr>
            <sz val="10"/>
            <color indexed="8"/>
            <rFont val="Tahoma"/>
            <family val="2"/>
          </rPr>
          <t>Lisää tähän laskuttajan nimi tai logo. Yläpalkista: Lisää -&gt; Kuvat</t>
        </r>
      </text>
    </comment>
    <comment ref="J6" authorId="0" shapeId="0" xr:uid="{46266237-3851-4BFD-BA8E-384BA5FDBF8B}">
      <text>
        <r>
          <rPr>
            <sz val="10"/>
            <color indexed="8"/>
            <rFont val="Tahoma"/>
            <family val="2"/>
          </rPr>
          <t>Juokseva tunniste eli jokaisella laskulla on oltava eri tunniste.</t>
        </r>
      </text>
    </comment>
    <comment ref="B7" authorId="0" shapeId="0" xr:uid="{C29D14B8-E707-4B32-AA7A-AE0D00CB4790}">
      <text>
        <r>
          <rPr>
            <sz val="10"/>
            <color indexed="8"/>
            <rFont val="Tahoma"/>
            <family val="2"/>
          </rPr>
          <t>Lisää laskutettavan asiakkaan virallinen nimi ja osoitetiedot</t>
        </r>
      </text>
    </comment>
    <comment ref="J8" authorId="0" shapeId="0" xr:uid="{C701559B-176D-4B91-BCCF-1651671D2CC8}">
      <text>
        <r>
          <rPr>
            <sz val="10"/>
            <color indexed="8"/>
            <rFont val="Tahoma"/>
            <family val="2"/>
          </rPr>
          <t>Kuluttajalle on laskun lähettämisen ja eräpäivän välille jäätävä vähintään kaksi viikkoa aikaa. Perustellusta syystä aika voi olla poikkeuksellisesti lyhyempi.
Yritysten välinen maksuehto on rajattu enintään 30 päivään.</t>
        </r>
      </text>
    </comment>
    <comment ref="J9" authorId="0" shapeId="0" xr:uid="{75C37490-1D0C-4D71-A339-DA659CA9B9A2}">
      <text>
        <r>
          <rPr>
            <sz val="10"/>
            <color indexed="8"/>
            <rFont val="Tahoma"/>
            <family val="2"/>
          </rPr>
          <t>Ohjelma laskee eräpäivän maksuehdon mukaan, mutta voit myös kirjoittaa.</t>
        </r>
      </text>
    </comment>
    <comment ref="J13" authorId="0" shapeId="0" xr:uid="{56D88FFB-A91D-4357-A637-B232296BC3CD}">
      <text>
        <r>
          <rPr>
            <b/>
            <sz val="10"/>
            <color indexed="8"/>
            <rFont val="Tahoma"/>
            <family val="2"/>
          </rPr>
          <t>Viitenumeron saat muodostettua helpoiten pankkisi verkkosivulla olevalla viitenumerolaskurilla.</t>
        </r>
        <r>
          <rPr>
            <sz val="10"/>
            <color indexed="8"/>
            <rFont val="Tahoma"/>
            <family val="2"/>
          </rPr>
          <t xml:space="preserve">
Viitenumeron pohjana käytetään asiakasnumeroa ja laskunumeroa toisiinsa liitettynä. Asiakasnumeroon lisätään etunollia, mikäli sen pituus on alle 4 numeroa. Lopuksi lasketaan viitenumerolle tarkistenumero kertomalla numerot oikealta vasemmalle painoilla 7, 3, 1, 7, 3, 1... ja tulot lasketaan yhteen.</t>
        </r>
      </text>
    </comment>
    <comment ref="J14" authorId="0" shapeId="0" xr:uid="{BA76279F-B9A3-408D-97AC-36FFBD660A99}">
      <text>
        <r>
          <rPr>
            <sz val="10"/>
            <color indexed="8"/>
            <rFont val="Tahoma"/>
            <family val="2"/>
          </rPr>
          <t>Suomen Pankki ilmoittaa vahvistetun viivästyskoron kokonaismäärän sekä sen voimassaolon aina kesäkuun ja joulukuun lopussa. Tarkista viitekorko Suomen Pankin verkkosivuilta.</t>
        </r>
      </text>
    </comment>
    <comment ref="J40" authorId="0" shapeId="0" xr:uid="{52594C52-74FA-48DB-873B-D2680FCA81BB}">
      <text>
        <r>
          <rPr>
            <sz val="10"/>
            <color indexed="8"/>
            <rFont val="Tahoma"/>
            <family val="2"/>
          </rPr>
          <t>Laskutuslisää voidaan periä, jos asiakkaalla on mahdollisuus maksaa lasku kassalla, mutta hän haluaa laskun.</t>
        </r>
      </text>
    </comment>
    <comment ref="I43" authorId="0" shapeId="0" xr:uid="{6B0D30F0-2BA2-4501-9786-43CEBF70EAA0}">
      <text>
        <r>
          <rPr>
            <sz val="10"/>
            <color indexed="8"/>
            <rFont val="Tahoma"/>
            <family val="2"/>
          </rPr>
          <t>Lisää kassa- tai käteisalennuksen prosenttimäärä. Ei suositella käytettäväksi.</t>
        </r>
      </text>
    </comment>
    <comment ref="C50" authorId="1" shapeId="0" xr:uid="{8755652B-8DDD-408F-8E48-A18B7FB1E87F}">
      <text>
        <r>
          <rPr>
            <sz val="10"/>
            <color indexed="81"/>
            <rFont val="Tahoma"/>
            <family val="2"/>
          </rPr>
          <t>Kirjoita yrityksesi tilin/tilien tiedot</t>
        </r>
      </text>
    </comment>
    <comment ref="B56" authorId="0" shapeId="0" xr:uid="{C6388E19-DA97-4991-A2FD-2E5920D59307}">
      <text>
        <r>
          <rPr>
            <sz val="10"/>
            <color indexed="8"/>
            <rFont val="Tahoma"/>
            <family val="2"/>
          </rPr>
          <t>Lisää yrityksen yhteystiedot</t>
        </r>
      </text>
    </comment>
    <comment ref="K56" authorId="0" shapeId="0" xr:uid="{2AFD9751-EBE2-4720-9E93-E2487D407CD7}">
      <text>
        <r>
          <rPr>
            <sz val="10"/>
            <color indexed="8"/>
            <rFont val="Tahoma"/>
            <family val="2"/>
          </rPr>
          <t>Lisätään yrityksen Y-tunnus</t>
        </r>
      </text>
    </comment>
    <comment ref="J58" authorId="0" shapeId="0" xr:uid="{6FCF0E3C-80B9-41F0-B7B2-6A907FF6BD5C}">
      <text>
        <r>
          <rPr>
            <sz val="10"/>
            <color indexed="8"/>
            <rFont val="Tahoma"/>
            <family val="2"/>
          </rPr>
          <t>Jos yritys ei ole rekisteröity arvonlisävero-velvolliseksi, poista tämä merkintä (ei tarkoita päivämäärää).</t>
        </r>
      </text>
    </comment>
  </commentList>
</comments>
</file>

<file path=xl/sharedStrings.xml><?xml version="1.0" encoding="utf-8"?>
<sst xmlns="http://schemas.openxmlformats.org/spreadsheetml/2006/main" count="202" uniqueCount="102">
  <si>
    <t>Kirjoita yrityksesi nimi tai lisää logosi</t>
  </si>
  <si>
    <t xml:space="preserve"> Laskun päiväys</t>
  </si>
  <si>
    <t xml:space="preserve"> Laskun numero</t>
  </si>
  <si>
    <t>0</t>
  </si>
  <si>
    <t xml:space="preserve"> Asiakasnumero</t>
  </si>
  <si>
    <t xml:space="preserve"> Maksuehto</t>
  </si>
  <si>
    <t xml:space="preserve"> päivää</t>
  </si>
  <si>
    <t xml:space="preserve"> Eräpäivä</t>
  </si>
  <si>
    <t xml:space="preserve"> Toimituspäivä</t>
  </si>
  <si>
    <t xml:space="preserve"> Laskutusjakso</t>
  </si>
  <si>
    <t xml:space="preserve"> Viivästyskorko</t>
  </si>
  <si>
    <t xml:space="preserve"> Viitenumero</t>
  </si>
  <si>
    <t xml:space="preserve"> </t>
  </si>
  <si>
    <t xml:space="preserve">  ERITTELY</t>
  </si>
  <si>
    <t>Määrä</t>
  </si>
  <si>
    <t>Yks.</t>
  </si>
  <si>
    <t>ALV -%</t>
  </si>
  <si>
    <t>Yhteensä</t>
  </si>
  <si>
    <t>Maksetaan</t>
  </si>
  <si>
    <t xml:space="preserve"> Esimerkkituote</t>
  </si>
  <si>
    <t>kpl</t>
  </si>
  <si>
    <t>YHTEENSÄ</t>
  </si>
  <si>
    <t>Arvonlisävero verokannoittain</t>
  </si>
  <si>
    <t>Päiväys</t>
  </si>
  <si>
    <t>Allekirjoitus</t>
  </si>
  <si>
    <t>Kuitataan maksetuksi</t>
  </si>
  <si>
    <t>Y-tunnus</t>
  </si>
  <si>
    <t>1234567-8</t>
  </si>
  <si>
    <t>Kotipaikka</t>
  </si>
  <si>
    <t>Malli</t>
  </si>
  <si>
    <t>Alv.rek.</t>
  </si>
  <si>
    <t>Saajan tilinumero</t>
  </si>
  <si>
    <t>IBAN</t>
  </si>
  <si>
    <t>BIC</t>
  </si>
  <si>
    <t>FI 00 0000 0012 3456 78</t>
  </si>
  <si>
    <t xml:space="preserve">Saaja </t>
  </si>
  <si>
    <t>Maksaja</t>
  </si>
  <si>
    <t>Viitenro</t>
  </si>
  <si>
    <t>Tililtä nro</t>
  </si>
  <si>
    <t>Eräpäivä</t>
  </si>
  <si>
    <t>Euro</t>
  </si>
  <si>
    <t>1</t>
  </si>
  <si>
    <t xml:space="preserve"> Kassa-eräpäivä</t>
  </si>
  <si>
    <t xml:space="preserve"> Maksuviite</t>
  </si>
  <si>
    <t xml:space="preserve"> Tilaajan/ostajan tiedot</t>
  </si>
  <si>
    <t xml:space="preserve">        Toimitusehto</t>
  </si>
  <si>
    <t xml:space="preserve">   TUOTE</t>
  </si>
  <si>
    <t>Yk-sikkö</t>
  </si>
  <si>
    <t>Hinta yhteensä</t>
  </si>
  <si>
    <t>Alv 0 %</t>
  </si>
  <si>
    <t xml:space="preserve"> Tuote 1</t>
  </si>
  <si>
    <t xml:space="preserve"> Tuote 2</t>
  </si>
  <si>
    <t>kg</t>
  </si>
  <si>
    <t xml:space="preserve"> Tuote 3</t>
  </si>
  <si>
    <t xml:space="preserve"> Laskutuslisä</t>
  </si>
  <si>
    <t>Yhteensä euroa</t>
  </si>
  <si>
    <t xml:space="preserve">Hinta kassa-alennuksen </t>
  </si>
  <si>
    <t xml:space="preserve"> % jälkeen</t>
  </si>
  <si>
    <t>Arvonlisäveron määrät verokannoittain</t>
  </si>
  <si>
    <t xml:space="preserve"> - arvonlisävero ilman kassa-alennusta</t>
  </si>
  <si>
    <t xml:space="preserve"> - arvonlisävero kassa-alennuksen jälkeen</t>
  </si>
  <si>
    <t>Pankki</t>
  </si>
  <si>
    <t>IBAN - pankkitilinumero</t>
  </si>
  <si>
    <t>BIC - tunnus</t>
  </si>
  <si>
    <t>Maksuviite</t>
  </si>
  <si>
    <t xml:space="preserve"> Kassaeräpäivä</t>
  </si>
  <si>
    <t xml:space="preserve">Yhteensä </t>
  </si>
  <si>
    <t>1234567-1</t>
  </si>
  <si>
    <t>PANKKISIIRTOLASKU</t>
  </si>
  <si>
    <t>ARVONLISÄVERON LASKENTA</t>
  </si>
  <si>
    <t xml:space="preserve"> arvonlisävero ilman kassa-alennusta</t>
  </si>
  <si>
    <t xml:space="preserve"> FCA</t>
  </si>
  <si>
    <t>Puhelin</t>
  </si>
  <si>
    <t>Sähköpostiosoite</t>
  </si>
  <si>
    <t>www</t>
  </si>
  <si>
    <t>123456-8</t>
  </si>
  <si>
    <t>Sähköposti</t>
  </si>
  <si>
    <t xml:space="preserve"> Lähettäjän nimi</t>
  </si>
  <si>
    <t>Sis. alv</t>
  </si>
  <si>
    <t>Yksikköhinta sis. alv</t>
  </si>
  <si>
    <t>Alv-%</t>
  </si>
  <si>
    <t>Vastaanottajan nimi</t>
  </si>
  <si>
    <t>Yksikköhinta alv 0 %</t>
  </si>
  <si>
    <t>Lähettäjän nimi</t>
  </si>
  <si>
    <t>Alv -%</t>
  </si>
  <si>
    <t>Yrityksen nimi</t>
  </si>
  <si>
    <t>Postinumero ja postitoimipaikka</t>
  </si>
  <si>
    <t xml:space="preserve"> Tilaajan henkilö</t>
  </si>
  <si>
    <t xml:space="preserve"> Asiakkaan viite</t>
  </si>
  <si>
    <t xml:space="preserve"> Toimitusosoite</t>
  </si>
  <si>
    <t>Kuljettaja</t>
  </si>
  <si>
    <t>Postiosoite</t>
  </si>
  <si>
    <t xml:space="preserve">     arvonlisävero kassa-alennuksen jälkeen</t>
  </si>
  <si>
    <t>Osoite</t>
  </si>
  <si>
    <t>Nimenselvennys</t>
  </si>
  <si>
    <t>Tilaajan nimi</t>
  </si>
  <si>
    <t>Lasku alv 0 %</t>
  </si>
  <si>
    <t>Lasku sis. Alv</t>
  </si>
  <si>
    <t>Yrityksen nmi</t>
  </si>
  <si>
    <t>Katuosoite</t>
  </si>
  <si>
    <t>Postinumero ja osoitetoimipaikka</t>
  </si>
  <si>
    <t xml:space="preserve"> Tuote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</si>
</sst>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mm/yyyy"/>
    <numFmt numFmtId="165" formatCode="0.0\ %"/>
    <numFmt numFmtId="166" formatCode="#,##0.0"/>
    <numFmt numFmtId="167" formatCode="0%"/>
    <numFmt numFmtId="168" formatCode="0.0"/>
    <numFmt numFmtId="169" formatCode="#,##0.00\ &quot;€&quot;"/>
  </numFmts>
  <fonts count="44" x14ac:knownFonts="1">
    <font>
      <sz val="10"/>
      <name val="Arial"/>
      <family val="2"/>
    </font>
    <font>
      <sz val="8"/>
      <name val="Tahoma"/>
      <family val="2"/>
    </font>
    <font>
      <sz val="8"/>
      <name val="Arial"/>
      <family val="2"/>
    </font>
    <font>
      <b/>
      <sz val="12"/>
      <color indexed="8"/>
      <name val="Tahoma"/>
      <family val="2"/>
    </font>
    <font>
      <b/>
      <i/>
      <sz val="10"/>
      <color indexed="8"/>
      <name val="Tahoma"/>
      <family val="2"/>
    </font>
    <font>
      <b/>
      <sz val="14"/>
      <name val="Verdana"/>
      <family val="2"/>
    </font>
    <font>
      <sz val="10"/>
      <name val="Tahoma"/>
      <family val="2"/>
    </font>
    <font>
      <sz val="9"/>
      <color indexed="8"/>
      <name val="Tahoma"/>
      <family val="2"/>
    </font>
    <font>
      <sz val="9"/>
      <name val="Tahoma"/>
      <family val="2"/>
    </font>
    <font>
      <sz val="11"/>
      <color indexed="8"/>
      <name val="Tahoma"/>
      <family val="2"/>
    </font>
    <font>
      <sz val="11"/>
      <name val="Tahoma"/>
      <family val="2"/>
    </font>
    <font>
      <b/>
      <sz val="10"/>
      <color indexed="8"/>
      <name val="Tahoma"/>
      <family val="2"/>
    </font>
    <font>
      <b/>
      <sz val="12"/>
      <color indexed="8"/>
      <name val="Arial"/>
      <family val="2"/>
    </font>
    <font>
      <sz val="9"/>
      <name val="Arial"/>
      <family val="2"/>
    </font>
    <font>
      <b/>
      <sz val="11"/>
      <name val="Tahoma"/>
      <family val="2"/>
    </font>
    <font>
      <sz val="10"/>
      <color indexed="8"/>
      <name val="Arial"/>
      <family val="2"/>
    </font>
    <font>
      <b/>
      <sz val="12"/>
      <name val="Palatino Linotype"/>
      <family val="1"/>
    </font>
    <font>
      <sz val="12"/>
      <name val="Palatino Linotype"/>
      <family val="1"/>
    </font>
    <font>
      <b/>
      <sz val="9"/>
      <name val="Tahoma"/>
      <family val="2"/>
    </font>
    <font>
      <b/>
      <sz val="9"/>
      <color indexed="8"/>
      <name val="Tahoma"/>
      <family val="2"/>
    </font>
    <font>
      <b/>
      <sz val="8"/>
      <name val="Arial"/>
      <family val="2"/>
    </font>
    <font>
      <b/>
      <sz val="8"/>
      <name val="Tahoma"/>
      <family val="2"/>
    </font>
    <font>
      <b/>
      <sz val="8"/>
      <color indexed="8"/>
      <name val="Tahoma"/>
      <family val="2"/>
    </font>
    <font>
      <sz val="10"/>
      <name val="Georgia"/>
      <family val="1"/>
    </font>
    <font>
      <sz val="12"/>
      <name val="Georgia"/>
      <family val="1"/>
    </font>
    <font>
      <b/>
      <sz val="10"/>
      <name val="Tahoma"/>
      <family val="2"/>
    </font>
    <font>
      <sz val="9"/>
      <color indexed="8"/>
      <name val="Arial"/>
      <family val="2"/>
    </font>
    <font>
      <b/>
      <sz val="9"/>
      <name val="Palatino Linotype"/>
      <family val="1"/>
    </font>
    <font>
      <b/>
      <sz val="9"/>
      <color indexed="8"/>
      <name val="Palatino Linotype"/>
      <family val="1"/>
    </font>
    <font>
      <sz val="9"/>
      <color indexed="8"/>
      <name val="Palatino Linotype"/>
      <family val="1"/>
    </font>
    <font>
      <sz val="10"/>
      <name val="Arial Narrow"/>
      <family val="2"/>
    </font>
    <font>
      <sz val="8"/>
      <name val="Arial Narrow"/>
      <family val="2"/>
    </font>
    <font>
      <b/>
      <sz val="14"/>
      <name val="Tahoma"/>
      <family val="2"/>
    </font>
    <font>
      <sz val="10"/>
      <color indexed="8"/>
      <name val="Tahoma"/>
      <family val="2"/>
    </font>
    <font>
      <b/>
      <sz val="2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7"/>
      <name val="Arial"/>
      <family val="2"/>
    </font>
    <font>
      <b/>
      <i/>
      <sz val="8"/>
      <name val="Arial Narrow"/>
      <family val="2"/>
    </font>
    <font>
      <sz val="9"/>
      <color indexed="81"/>
      <name val="Tahoma"/>
      <family val="2"/>
    </font>
    <font>
      <b/>
      <sz val="10"/>
      <color indexed="8"/>
      <name val="Arial"/>
      <family val="2"/>
    </font>
    <font>
      <sz val="10"/>
      <color indexed="81"/>
      <name val="Tahoma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ashDot">
        <color indexed="8"/>
      </bottom>
      <diagonal/>
    </border>
    <border>
      <left style="medium">
        <color indexed="8"/>
      </left>
      <right/>
      <top style="dashDot">
        <color indexed="8"/>
      </top>
      <bottom/>
      <diagonal/>
    </border>
    <border>
      <left/>
      <right/>
      <top style="dashDot">
        <color indexed="8"/>
      </top>
      <bottom/>
      <diagonal/>
    </border>
    <border>
      <left/>
      <right style="medium">
        <color indexed="8"/>
      </right>
      <top style="dashDot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medium">
        <color indexed="8"/>
      </right>
      <top style="dashDot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7" fontId="36" fillId="0" borderId="0" applyFill="0" applyBorder="0" applyAlignment="0" applyProtection="0"/>
  </cellStyleXfs>
  <cellXfs count="3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6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/>
    <xf numFmtId="0" fontId="12" fillId="0" borderId="0" xfId="0" applyFont="1" applyAlignment="1">
      <alignment horizontal="left"/>
    </xf>
    <xf numFmtId="0" fontId="8" fillId="0" borderId="1" xfId="0" applyFont="1" applyBorder="1" applyProtection="1">
      <protection locked="0"/>
    </xf>
    <xf numFmtId="0" fontId="8" fillId="0" borderId="7" xfId="0" applyFont="1" applyBorder="1"/>
    <xf numFmtId="0" fontId="6" fillId="0" borderId="2" xfId="0" applyFont="1" applyBorder="1"/>
    <xf numFmtId="0" fontId="14" fillId="0" borderId="0" xfId="0" applyFont="1"/>
    <xf numFmtId="0" fontId="15" fillId="0" borderId="0" xfId="0" applyFont="1"/>
    <xf numFmtId="0" fontId="6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1" fontId="7" fillId="0" borderId="10" xfId="0" applyNumberFormat="1" applyFont="1" applyBorder="1" applyAlignment="1" applyProtection="1">
      <alignment horizontal="center" vertical="center"/>
      <protection locked="0"/>
    </xf>
    <xf numFmtId="166" fontId="7" fillId="0" borderId="10" xfId="0" applyNumberFormat="1" applyFont="1" applyBorder="1" applyAlignment="1" applyProtection="1">
      <alignment horizontal="center" vertical="center"/>
      <protection locked="0"/>
    </xf>
    <xf numFmtId="1" fontId="7" fillId="0" borderId="3" xfId="0" applyNumberFormat="1" applyFont="1" applyBorder="1" applyAlignment="1" applyProtection="1">
      <alignment horizontal="center" vertical="center"/>
      <protection locked="0"/>
    </xf>
    <xf numFmtId="4" fontId="7" fillId="0" borderId="11" xfId="0" applyNumberFormat="1" applyFont="1" applyBorder="1" applyAlignment="1" applyProtection="1">
      <alignment horizontal="right"/>
      <protection hidden="1"/>
    </xf>
    <xf numFmtId="1" fontId="7" fillId="0" borderId="11" xfId="0" applyNumberFormat="1" applyFont="1" applyBorder="1" applyAlignment="1" applyProtection="1">
      <alignment horizontal="center"/>
      <protection hidden="1"/>
    </xf>
    <xf numFmtId="49" fontId="7" fillId="0" borderId="0" xfId="0" applyNumberFormat="1" applyFont="1" applyAlignment="1" applyProtection="1">
      <alignment horizontal="left"/>
      <protection hidden="1"/>
    </xf>
    <xf numFmtId="4" fontId="7" fillId="0" borderId="0" xfId="0" applyNumberFormat="1" applyFont="1" applyAlignment="1" applyProtection="1">
      <alignment horizontal="right"/>
      <protection hidden="1"/>
    </xf>
    <xf numFmtId="1" fontId="7" fillId="0" borderId="0" xfId="0" applyNumberFormat="1" applyFont="1" applyAlignment="1" applyProtection="1">
      <alignment horizontal="center"/>
      <protection hidden="1"/>
    </xf>
    <xf numFmtId="166" fontId="7" fillId="0" borderId="0" xfId="0" applyNumberFormat="1" applyFont="1" applyAlignment="1" applyProtection="1">
      <alignment horizontal="center"/>
      <protection hidden="1"/>
    </xf>
    <xf numFmtId="4" fontId="7" fillId="0" borderId="0" xfId="0" applyNumberFormat="1" applyFont="1" applyAlignment="1" applyProtection="1">
      <alignment horizontal="right" vertical="center"/>
      <protection hidden="1"/>
    </xf>
    <xf numFmtId="0" fontId="21" fillId="0" borderId="0" xfId="0" applyFont="1" applyProtection="1">
      <protection hidden="1"/>
    </xf>
    <xf numFmtId="0" fontId="20" fillId="0" borderId="0" xfId="0" applyFont="1" applyAlignment="1" applyProtection="1">
      <alignment horizontal="right"/>
      <protection hidden="1"/>
    </xf>
    <xf numFmtId="0" fontId="20" fillId="0" borderId="0" xfId="0" applyFont="1" applyProtection="1">
      <protection hidden="1"/>
    </xf>
    <xf numFmtId="167" fontId="21" fillId="0" borderId="0" xfId="0" applyNumberFormat="1" applyFont="1" applyProtection="1">
      <protection hidden="1"/>
    </xf>
    <xf numFmtId="4" fontId="1" fillId="0" borderId="0" xfId="0" applyNumberFormat="1" applyFont="1" applyProtection="1">
      <protection hidden="1"/>
    </xf>
    <xf numFmtId="167" fontId="21" fillId="0" borderId="0" xfId="0" applyNumberFormat="1" applyFont="1" applyAlignment="1" applyProtection="1">
      <alignment horizontal="center"/>
      <protection hidden="1"/>
    </xf>
    <xf numFmtId="167" fontId="1" fillId="0" borderId="0" xfId="0" applyNumberFormat="1" applyFont="1" applyProtection="1">
      <protection hidden="1"/>
    </xf>
    <xf numFmtId="167" fontId="21" fillId="0" borderId="14" xfId="0" applyNumberFormat="1" applyFont="1" applyBorder="1" applyProtection="1">
      <protection hidden="1"/>
    </xf>
    <xf numFmtId="4" fontId="1" fillId="0" borderId="14" xfId="0" applyNumberFormat="1" applyFont="1" applyBorder="1" applyProtection="1">
      <protection hidden="1"/>
    </xf>
    <xf numFmtId="167" fontId="21" fillId="0" borderId="14" xfId="0" applyNumberFormat="1" applyFont="1" applyBorder="1" applyAlignment="1" applyProtection="1">
      <alignment horizontal="center"/>
      <protection hidden="1"/>
    </xf>
    <xf numFmtId="0" fontId="21" fillId="0" borderId="14" xfId="0" applyFont="1" applyBorder="1" applyProtection="1">
      <protection hidden="1"/>
    </xf>
    <xf numFmtId="0" fontId="20" fillId="0" borderId="14" xfId="0" applyFont="1" applyBorder="1" applyAlignment="1" applyProtection="1">
      <alignment horizontal="right"/>
      <protection hidden="1"/>
    </xf>
    <xf numFmtId="0" fontId="20" fillId="0" borderId="14" xfId="0" applyFont="1" applyBorder="1" applyProtection="1">
      <protection hidden="1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1" fillId="0" borderId="15" xfId="0" applyFont="1" applyBorder="1" applyProtection="1">
      <protection locked="0"/>
    </xf>
    <xf numFmtId="0" fontId="1" fillId="0" borderId="15" xfId="0" applyFont="1" applyBorder="1"/>
    <xf numFmtId="0" fontId="1" fillId="0" borderId="16" xfId="0" applyFont="1" applyBorder="1" applyAlignment="1">
      <alignment horizontal="right" vertical="center" wrapText="1"/>
    </xf>
    <xf numFmtId="0" fontId="6" fillId="0" borderId="17" xfId="0" applyFont="1" applyBorder="1"/>
    <xf numFmtId="0" fontId="1" fillId="0" borderId="19" xfId="0" applyFont="1" applyBorder="1" applyAlignment="1">
      <alignment horizontal="right" vertical="center" wrapText="1"/>
    </xf>
    <xf numFmtId="0" fontId="6" fillId="0" borderId="8" xfId="0" applyFont="1" applyBorder="1"/>
    <xf numFmtId="0" fontId="6" fillId="0" borderId="20" xfId="0" applyFont="1" applyBorder="1"/>
    <xf numFmtId="49" fontId="8" fillId="0" borderId="21" xfId="0" applyNumberFormat="1" applyFont="1" applyBorder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0" fontId="6" fillId="0" borderId="2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8" fillId="0" borderId="19" xfId="0" applyNumberFormat="1" applyFont="1" applyBorder="1" applyAlignment="1" applyProtection="1">
      <alignment horizontal="left" vertical="center"/>
      <protection locked="0"/>
    </xf>
    <xf numFmtId="49" fontId="8" fillId="0" borderId="8" xfId="0" applyNumberFormat="1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>
      <alignment horizontal="right"/>
    </xf>
    <xf numFmtId="0" fontId="6" fillId="0" borderId="14" xfId="0" applyFont="1" applyBorder="1"/>
    <xf numFmtId="0" fontId="6" fillId="0" borderId="25" xfId="0" applyFont="1" applyBorder="1"/>
    <xf numFmtId="0" fontId="1" fillId="0" borderId="8" xfId="0" applyFont="1" applyBorder="1" applyAlignment="1">
      <alignment horizontal="right"/>
    </xf>
    <xf numFmtId="164" fontId="1" fillId="0" borderId="26" xfId="0" applyNumberFormat="1" applyFont="1" applyBorder="1" applyAlignment="1">
      <alignment horizontal="center" vertical="center"/>
    </xf>
    <xf numFmtId="0" fontId="0" fillId="0" borderId="23" xfId="0" applyBorder="1"/>
    <xf numFmtId="0" fontId="5" fillId="0" borderId="0" xfId="0" applyFont="1"/>
    <xf numFmtId="0" fontId="23" fillId="0" borderId="0" xfId="0" applyFont="1"/>
    <xf numFmtId="1" fontId="24" fillId="0" borderId="0" xfId="0" applyNumberFormat="1" applyFont="1"/>
    <xf numFmtId="1" fontId="7" fillId="0" borderId="1" xfId="0" applyNumberFormat="1" applyFont="1" applyBorder="1" applyAlignment="1" applyProtection="1">
      <alignment horizontal="right" vertical="center"/>
      <protection locked="0"/>
    </xf>
    <xf numFmtId="1" fontId="7" fillId="0" borderId="2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vertical="center"/>
    </xf>
    <xf numFmtId="0" fontId="0" fillId="0" borderId="11" xfId="0" applyBorder="1"/>
    <xf numFmtId="0" fontId="2" fillId="0" borderId="11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49" fontId="2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0" fillId="0" borderId="0" xfId="0" applyProtection="1">
      <protection hidden="1"/>
    </xf>
    <xf numFmtId="49" fontId="7" fillId="0" borderId="10" xfId="0" applyNumberFormat="1" applyFont="1" applyBorder="1" applyAlignment="1" applyProtection="1">
      <alignment horizontal="center" vertical="center"/>
      <protection locked="0"/>
    </xf>
    <xf numFmtId="166" fontId="7" fillId="0" borderId="3" xfId="0" applyNumberFormat="1" applyFont="1" applyBorder="1" applyAlignment="1" applyProtection="1">
      <alignment horizontal="center" vertical="center"/>
      <protection locked="0"/>
    </xf>
    <xf numFmtId="49" fontId="26" fillId="0" borderId="3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18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2" fontId="28" fillId="0" borderId="11" xfId="0" applyNumberFormat="1" applyFont="1" applyBorder="1" applyProtection="1">
      <protection hidden="1"/>
    </xf>
    <xf numFmtId="4" fontId="28" fillId="0" borderId="11" xfId="0" applyNumberFormat="1" applyFont="1" applyBorder="1" applyAlignment="1" applyProtection="1">
      <alignment horizontal="center"/>
      <protection hidden="1"/>
    </xf>
    <xf numFmtId="4" fontId="19" fillId="0" borderId="11" xfId="0" applyNumberFormat="1" applyFont="1" applyBorder="1" applyAlignment="1" applyProtection="1">
      <alignment horizontal="right"/>
      <protection hidden="1"/>
    </xf>
    <xf numFmtId="0" fontId="29" fillId="0" borderId="0" xfId="0" applyFont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168" fontId="19" fillId="0" borderId="3" xfId="0" applyNumberFormat="1" applyFont="1" applyBorder="1" applyAlignment="1" applyProtection="1">
      <alignment horizontal="center" vertical="center"/>
      <protection locked="0"/>
    </xf>
    <xf numFmtId="0" fontId="8" fillId="0" borderId="0" xfId="0" applyFont="1"/>
    <xf numFmtId="0" fontId="13" fillId="0" borderId="0" xfId="0" applyFont="1"/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168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4" fontId="6" fillId="0" borderId="0" xfId="0" applyNumberFormat="1" applyFont="1" applyAlignment="1" applyProtection="1">
      <alignment horizontal="right"/>
      <protection hidden="1"/>
    </xf>
    <xf numFmtId="4" fontId="6" fillId="0" borderId="0" xfId="0" applyNumberFormat="1" applyFont="1" applyProtection="1">
      <protection hidden="1"/>
    </xf>
    <xf numFmtId="4" fontId="8" fillId="0" borderId="0" xfId="0" applyNumberFormat="1" applyFont="1" applyAlignment="1" applyProtection="1">
      <alignment horizontal="right"/>
      <protection hidden="1"/>
    </xf>
    <xf numFmtId="0" fontId="8" fillId="0" borderId="0" xfId="0" applyFont="1" applyAlignment="1">
      <alignment horizontal="right"/>
    </xf>
    <xf numFmtId="4" fontId="8" fillId="0" borderId="0" xfId="0" applyNumberFormat="1" applyFont="1" applyProtection="1">
      <protection hidden="1"/>
    </xf>
    <xf numFmtId="1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center" vertical="center"/>
    </xf>
    <xf numFmtId="164" fontId="18" fillId="2" borderId="0" xfId="0" applyNumberFormat="1" applyFont="1" applyFill="1" applyAlignment="1">
      <alignment horizontal="center" vertical="center"/>
    </xf>
    <xf numFmtId="164" fontId="25" fillId="0" borderId="0" xfId="0" applyNumberFormat="1" applyFont="1" applyAlignment="1">
      <alignment vertical="center"/>
    </xf>
    <xf numFmtId="0" fontId="2" fillId="0" borderId="14" xfId="0" applyFont="1" applyBorder="1"/>
    <xf numFmtId="0" fontId="1" fillId="0" borderId="14" xfId="0" applyFont="1" applyBorder="1"/>
    <xf numFmtId="0" fontId="2" fillId="0" borderId="14" xfId="0" applyFont="1" applyBorder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0" fontId="30" fillId="0" borderId="0" xfId="0" applyFont="1"/>
    <xf numFmtId="0" fontId="31" fillId="0" borderId="0" xfId="0" applyFont="1"/>
    <xf numFmtId="49" fontId="6" fillId="0" borderId="0" xfId="0" applyNumberFormat="1" applyFont="1" applyAlignment="1">
      <alignment vertical="center" wrapText="1"/>
    </xf>
    <xf numFmtId="0" fontId="32" fillId="0" borderId="0" xfId="0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/>
    </xf>
    <xf numFmtId="0" fontId="33" fillId="0" borderId="5" xfId="0" applyFont="1" applyBorder="1"/>
    <xf numFmtId="0" fontId="33" fillId="0" borderId="0" xfId="0" applyFont="1"/>
    <xf numFmtId="0" fontId="21" fillId="0" borderId="0" xfId="0" applyFont="1" applyAlignment="1">
      <alignment vertical="center"/>
    </xf>
    <xf numFmtId="49" fontId="1" fillId="0" borderId="0" xfId="0" applyNumberFormat="1" applyFont="1" applyAlignment="1">
      <alignment horizontal="left"/>
    </xf>
    <xf numFmtId="167" fontId="0" fillId="0" borderId="0" xfId="0" applyNumberFormat="1" applyProtection="1">
      <protection hidden="1"/>
    </xf>
    <xf numFmtId="4" fontId="7" fillId="0" borderId="10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8" fontId="7" fillId="0" borderId="10" xfId="0" applyNumberFormat="1" applyFont="1" applyBorder="1" applyAlignment="1" applyProtection="1">
      <alignment horizontal="center"/>
      <protection locked="0"/>
    </xf>
    <xf numFmtId="2" fontId="0" fillId="0" borderId="0" xfId="0" applyNumberFormat="1" applyProtection="1">
      <protection hidden="1"/>
    </xf>
    <xf numFmtId="4" fontId="7" fillId="0" borderId="3" xfId="0" applyNumberFormat="1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68" fontId="7" fillId="0" borderId="3" xfId="1" applyNumberFormat="1" applyFont="1" applyFill="1" applyBorder="1" applyAlignment="1" applyProtection="1">
      <alignment horizontal="center"/>
      <protection locked="0"/>
    </xf>
    <xf numFmtId="0" fontId="34" fillId="0" borderId="0" xfId="0" applyFont="1" applyAlignment="1">
      <alignment vertical="center"/>
    </xf>
    <xf numFmtId="0" fontId="1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vertical="center"/>
    </xf>
    <xf numFmtId="2" fontId="19" fillId="0" borderId="11" xfId="0" applyNumberFormat="1" applyFont="1" applyBorder="1" applyAlignment="1" applyProtection="1">
      <alignment vertical="center"/>
      <protection hidden="1"/>
    </xf>
    <xf numFmtId="4" fontId="19" fillId="0" borderId="11" xfId="0" applyNumberFormat="1" applyFont="1" applyBorder="1" applyAlignment="1" applyProtection="1">
      <alignment horizontal="center" vertical="center"/>
      <protection hidden="1"/>
    </xf>
    <xf numFmtId="4" fontId="19" fillId="0" borderId="11" xfId="0" applyNumberFormat="1" applyFont="1" applyBorder="1" applyAlignment="1" applyProtection="1">
      <alignment horizontal="right" vertical="center"/>
      <protection hidden="1"/>
    </xf>
    <xf numFmtId="4" fontId="19" fillId="0" borderId="7" xfId="0" applyNumberFormat="1" applyFont="1" applyBorder="1" applyAlignment="1" applyProtection="1">
      <alignment vertical="center"/>
      <protection hidden="1"/>
    </xf>
    <xf numFmtId="4" fontId="19" fillId="0" borderId="3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4" fontId="19" fillId="0" borderId="0" xfId="0" applyNumberFormat="1" applyFont="1" applyProtection="1">
      <protection hidden="1"/>
    </xf>
    <xf numFmtId="168" fontId="8" fillId="0" borderId="0" xfId="0" applyNumberFormat="1" applyFont="1"/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/>
    </xf>
    <xf numFmtId="0" fontId="8" fillId="0" borderId="29" xfId="0" applyFont="1" applyBorder="1"/>
    <xf numFmtId="0" fontId="8" fillId="0" borderId="30" xfId="0" applyFont="1" applyBorder="1"/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164" fontId="21" fillId="0" borderId="14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13" fillId="3" borderId="1" xfId="0" applyFont="1" applyFill="1" applyBorder="1"/>
    <xf numFmtId="0" fontId="13" fillId="3" borderId="2" xfId="0" applyFont="1" applyFill="1" applyBorder="1"/>
    <xf numFmtId="0" fontId="7" fillId="3" borderId="7" xfId="0" applyFont="1" applyFill="1" applyBorder="1" applyAlignment="1">
      <alignment vertical="center"/>
    </xf>
    <xf numFmtId="165" fontId="18" fillId="0" borderId="0" xfId="0" applyNumberFormat="1" applyFont="1" applyAlignment="1" applyProtection="1">
      <alignment horizontal="center"/>
      <protection hidden="1"/>
    </xf>
    <xf numFmtId="169" fontId="8" fillId="0" borderId="3" xfId="0" applyNumberFormat="1" applyFont="1" applyBorder="1" applyAlignment="1" applyProtection="1">
      <alignment horizontal="center"/>
      <protection hidden="1"/>
    </xf>
    <xf numFmtId="0" fontId="37" fillId="0" borderId="0" xfId="0" applyFont="1"/>
    <xf numFmtId="0" fontId="2" fillId="0" borderId="0" xfId="0" applyFont="1" applyAlignment="1">
      <alignment horizontal="right"/>
    </xf>
    <xf numFmtId="0" fontId="38" fillId="0" borderId="0" xfId="0" applyFont="1"/>
    <xf numFmtId="4" fontId="8" fillId="0" borderId="3" xfId="0" applyNumberFormat="1" applyFont="1" applyBorder="1" applyAlignment="1" applyProtection="1">
      <alignment horizontal="center"/>
      <protection hidden="1"/>
    </xf>
    <xf numFmtId="165" fontId="1" fillId="3" borderId="38" xfId="0" applyNumberFormat="1" applyFont="1" applyFill="1" applyBorder="1" applyAlignment="1" applyProtection="1">
      <alignment vertical="center"/>
      <protection hidden="1"/>
    </xf>
    <xf numFmtId="4" fontId="1" fillId="4" borderId="38" xfId="0" applyNumberFormat="1" applyFont="1" applyFill="1" applyBorder="1" applyAlignment="1" applyProtection="1">
      <alignment horizontal="center" vertical="center"/>
      <protection hidden="1"/>
    </xf>
    <xf numFmtId="165" fontId="1" fillId="3" borderId="38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locked="0"/>
    </xf>
    <xf numFmtId="0" fontId="39" fillId="0" borderId="0" xfId="0" applyFont="1"/>
    <xf numFmtId="49" fontId="7" fillId="0" borderId="3" xfId="0" applyNumberFormat="1" applyFont="1" applyBorder="1" applyAlignment="1" applyProtection="1">
      <alignment horizontal="center" vertical="center"/>
      <protection locked="0"/>
    </xf>
    <xf numFmtId="4" fontId="19" fillId="3" borderId="3" xfId="0" applyNumberFormat="1" applyFont="1" applyFill="1" applyBorder="1" applyAlignment="1" applyProtection="1">
      <alignment horizontal="center" vertical="center"/>
      <protection hidden="1"/>
    </xf>
    <xf numFmtId="4" fontId="7" fillId="0" borderId="10" xfId="0" applyNumberFormat="1" applyFont="1" applyBorder="1" applyAlignment="1" applyProtection="1">
      <alignment horizontal="center" vertical="center"/>
      <protection locked="0"/>
    </xf>
    <xf numFmtId="4" fontId="7" fillId="0" borderId="9" xfId="0" applyNumberFormat="1" applyFont="1" applyBorder="1" applyAlignment="1" applyProtection="1">
      <alignment horizontal="center" vertical="center"/>
      <protection locked="0"/>
    </xf>
    <xf numFmtId="4" fontId="7" fillId="0" borderId="10" xfId="0" applyNumberFormat="1" applyFont="1" applyBorder="1" applyAlignment="1" applyProtection="1">
      <alignment horizontal="center" vertical="center"/>
      <protection hidden="1"/>
    </xf>
    <xf numFmtId="4" fontId="7" fillId="0" borderId="12" xfId="0" applyNumberFormat="1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6" fillId="0" borderId="22" xfId="0" applyFont="1" applyBorder="1" applyAlignment="1">
      <alignment horizontal="left" indent="1"/>
    </xf>
    <xf numFmtId="0" fontId="1" fillId="0" borderId="24" xfId="0" applyFont="1" applyBorder="1" applyAlignment="1">
      <alignment horizontal="left" indent="1"/>
    </xf>
    <xf numFmtId="0" fontId="1" fillId="0" borderId="20" xfId="0" applyFont="1" applyBorder="1" applyAlignment="1">
      <alignment horizontal="left" indent="1"/>
    </xf>
    <xf numFmtId="0" fontId="1" fillId="0" borderId="24" xfId="0" applyFont="1" applyBorder="1" applyAlignment="1">
      <alignment horizontal="center"/>
    </xf>
    <xf numFmtId="0" fontId="1" fillId="0" borderId="16" xfId="0" applyFont="1" applyBorder="1" applyAlignment="1">
      <alignment horizontal="left" indent="1"/>
    </xf>
    <xf numFmtId="0" fontId="6" fillId="0" borderId="17" xfId="0" applyFont="1" applyBorder="1" applyAlignment="1">
      <alignment horizontal="left" indent="1"/>
    </xf>
    <xf numFmtId="0" fontId="6" fillId="0" borderId="18" xfId="0" applyFont="1" applyBorder="1" applyAlignment="1">
      <alignment horizontal="left" indent="1"/>
    </xf>
    <xf numFmtId="0" fontId="6" fillId="0" borderId="19" xfId="0" applyFont="1" applyBorder="1" applyAlignment="1">
      <alignment horizontal="left" indent="1"/>
    </xf>
    <xf numFmtId="0" fontId="6" fillId="0" borderId="8" xfId="0" applyFont="1" applyBorder="1" applyAlignment="1">
      <alignment horizontal="left" indent="1"/>
    </xf>
    <xf numFmtId="0" fontId="6" fillId="0" borderId="20" xfId="0" applyFont="1" applyBorder="1" applyAlignment="1">
      <alignment horizontal="left" indent="1"/>
    </xf>
    <xf numFmtId="2" fontId="7" fillId="0" borderId="10" xfId="0" applyNumberFormat="1" applyFont="1" applyBorder="1" applyAlignment="1" applyProtection="1">
      <alignment horizontal="center" vertical="center"/>
      <protection locked="0"/>
    </xf>
    <xf numFmtId="2" fontId="7" fillId="0" borderId="3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5" xfId="0" applyFont="1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4" fontId="7" fillId="0" borderId="10" xfId="0" applyNumberFormat="1" applyFont="1" applyBorder="1" applyAlignment="1" applyProtection="1">
      <alignment horizontal="center"/>
      <protection hidden="1"/>
    </xf>
    <xf numFmtId="4" fontId="7" fillId="0" borderId="3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left" indent="2"/>
      <protection hidden="1"/>
    </xf>
    <xf numFmtId="168" fontId="7" fillId="0" borderId="3" xfId="1" applyNumberFormat="1" applyFont="1" applyFill="1" applyBorder="1" applyAlignment="1" applyProtection="1">
      <alignment horizontal="center" vertical="center"/>
      <protection locked="0"/>
    </xf>
    <xf numFmtId="0" fontId="18" fillId="3" borderId="53" xfId="0" applyFont="1" applyFill="1" applyBorder="1" applyAlignment="1">
      <alignment horizontal="center" vertical="center" wrapText="1"/>
    </xf>
    <xf numFmtId="0" fontId="21" fillId="3" borderId="53" xfId="0" applyFont="1" applyFill="1" applyBorder="1" applyAlignment="1">
      <alignment horizontal="center" vertical="center" wrapText="1"/>
    </xf>
    <xf numFmtId="0" fontId="21" fillId="3" borderId="55" xfId="0" applyFont="1" applyFill="1" applyBorder="1" applyAlignment="1">
      <alignment horizontal="center" vertical="center" wrapText="1"/>
    </xf>
    <xf numFmtId="0" fontId="18" fillId="3" borderId="61" xfId="0" applyFont="1" applyFill="1" applyBorder="1" applyAlignment="1">
      <alignment horizontal="center" vertical="center" wrapText="1"/>
    </xf>
    <xf numFmtId="0" fontId="18" fillId="3" borderId="62" xfId="0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/>
    </xf>
    <xf numFmtId="1" fontId="18" fillId="3" borderId="38" xfId="0" applyNumberFormat="1" applyFont="1" applyFill="1" applyBorder="1" applyAlignment="1">
      <alignment horizontal="center" vertical="center"/>
    </xf>
    <xf numFmtId="164" fontId="18" fillId="0" borderId="38" xfId="0" applyNumberFormat="1" applyFont="1" applyBorder="1" applyAlignment="1">
      <alignment horizontal="center" vertical="center"/>
    </xf>
    <xf numFmtId="0" fontId="18" fillId="3" borderId="63" xfId="0" applyFont="1" applyFill="1" applyBorder="1" applyAlignment="1">
      <alignment horizontal="center" vertical="center"/>
    </xf>
    <xf numFmtId="1" fontId="18" fillId="3" borderId="63" xfId="0" applyNumberFormat="1" applyFont="1" applyFill="1" applyBorder="1" applyAlignment="1">
      <alignment horizontal="center" vertical="center"/>
    </xf>
    <xf numFmtId="164" fontId="18" fillId="2" borderId="63" xfId="0" applyNumberFormat="1" applyFont="1" applyFill="1" applyBorder="1" applyAlignment="1">
      <alignment horizontal="center" vertical="center"/>
    </xf>
    <xf numFmtId="4" fontId="19" fillId="0" borderId="3" xfId="0" applyNumberFormat="1" applyFont="1" applyBorder="1" applyAlignment="1" applyProtection="1">
      <alignment horizontal="center" vertical="center"/>
      <protection hidden="1"/>
    </xf>
    <xf numFmtId="2" fontId="0" fillId="0" borderId="38" xfId="0" applyNumberFormat="1" applyBorder="1" applyAlignment="1" applyProtection="1">
      <alignment horizontal="center"/>
      <protection hidden="1"/>
    </xf>
    <xf numFmtId="2" fontId="0" fillId="0" borderId="71" xfId="0" applyNumberFormat="1" applyBorder="1" applyAlignment="1" applyProtection="1">
      <alignment horizontal="center"/>
      <protection hidden="1"/>
    </xf>
    <xf numFmtId="2" fontId="35" fillId="0" borderId="70" xfId="0" applyNumberFormat="1" applyFont="1" applyBorder="1" applyAlignment="1" applyProtection="1">
      <alignment horizontal="center"/>
      <protection hidden="1"/>
    </xf>
    <xf numFmtId="2" fontId="0" fillId="0" borderId="72" xfId="0" applyNumberFormat="1" applyBorder="1" applyAlignment="1" applyProtection="1">
      <alignment horizontal="center"/>
      <protection hidden="1"/>
    </xf>
    <xf numFmtId="165" fontId="35" fillId="0" borderId="73" xfId="0" applyNumberFormat="1" applyFont="1" applyBorder="1" applyAlignment="1" applyProtection="1">
      <alignment horizontal="center"/>
      <protection hidden="1"/>
    </xf>
    <xf numFmtId="167" fontId="35" fillId="0" borderId="75" xfId="0" applyNumberFormat="1" applyFont="1" applyBorder="1" applyAlignment="1" applyProtection="1">
      <alignment horizontal="center"/>
      <protection hidden="1"/>
    </xf>
    <xf numFmtId="2" fontId="35" fillId="0" borderId="70" xfId="0" applyNumberFormat="1" applyFont="1" applyBorder="1" applyAlignment="1">
      <alignment horizontal="center"/>
    </xf>
    <xf numFmtId="2" fontId="0" fillId="0" borderId="76" xfId="0" applyNumberFormat="1" applyBorder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0" fontId="43" fillId="0" borderId="0" xfId="0" applyFont="1"/>
    <xf numFmtId="165" fontId="35" fillId="0" borderId="74" xfId="0" applyNumberFormat="1" applyFont="1" applyBorder="1" applyAlignment="1" applyProtection="1">
      <alignment horizontal="center"/>
      <protection hidden="1"/>
    </xf>
    <xf numFmtId="9" fontId="18" fillId="0" borderId="0" xfId="0" applyNumberFormat="1" applyFont="1" applyAlignment="1" applyProtection="1">
      <alignment horizontal="center"/>
      <protection hidden="1"/>
    </xf>
    <xf numFmtId="0" fontId="41" fillId="0" borderId="31" xfId="0" applyFont="1" applyBorder="1" applyAlignment="1" applyProtection="1">
      <alignment horizontal="left" indent="1"/>
      <protection locked="0"/>
    </xf>
    <xf numFmtId="164" fontId="7" fillId="0" borderId="3" xfId="0" applyNumberFormat="1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0" fontId="41" fillId="0" borderId="32" xfId="0" applyFont="1" applyBorder="1" applyAlignment="1">
      <alignment horizontal="left" indent="1"/>
    </xf>
    <xf numFmtId="165" fontId="7" fillId="0" borderId="3" xfId="0" applyNumberFormat="1" applyFont="1" applyBorder="1" applyAlignment="1" applyProtection="1">
      <alignment horizontal="center" vertical="center"/>
      <protection locked="0"/>
    </xf>
    <xf numFmtId="0" fontId="41" fillId="0" borderId="39" xfId="0" applyFont="1" applyBorder="1" applyAlignment="1" applyProtection="1">
      <alignment horizontal="left" wrapText="1" indent="1"/>
      <protection locked="0"/>
    </xf>
    <xf numFmtId="0" fontId="41" fillId="0" borderId="0" xfId="0" applyFont="1" applyAlignment="1" applyProtection="1">
      <alignment horizontal="left" wrapText="1" indent="1"/>
      <protection locked="0"/>
    </xf>
    <xf numFmtId="0" fontId="41" fillId="0" borderId="40" xfId="0" applyFont="1" applyBorder="1" applyAlignment="1" applyProtection="1">
      <alignment horizontal="left" wrapText="1" indent="1"/>
      <protection locked="0"/>
    </xf>
    <xf numFmtId="49" fontId="41" fillId="0" borderId="0" xfId="0" applyNumberFormat="1" applyFont="1" applyAlignment="1" applyProtection="1">
      <alignment horizontal="left" vertical="center" wrapText="1" indent="1"/>
      <protection locked="0"/>
    </xf>
    <xf numFmtId="0" fontId="5" fillId="0" borderId="0" xfId="0" applyFont="1"/>
    <xf numFmtId="164" fontId="8" fillId="0" borderId="3" xfId="0" applyNumberFormat="1" applyFont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horizontal="left" vertical="center" wrapText="1"/>
    </xf>
    <xf numFmtId="0" fontId="8" fillId="3" borderId="37" xfId="0" applyFont="1" applyFill="1" applyBorder="1" applyAlignment="1">
      <alignment vertical="center"/>
    </xf>
    <xf numFmtId="3" fontId="8" fillId="0" borderId="37" xfId="0" applyNumberFormat="1" applyFont="1" applyBorder="1" applyAlignment="1" applyProtection="1">
      <alignment horizontal="center" vertical="center"/>
      <protection locked="0"/>
    </xf>
    <xf numFmtId="0" fontId="18" fillId="3" borderId="47" xfId="0" applyFont="1" applyFill="1" applyBorder="1" applyAlignment="1">
      <alignment horizontal="center" vertical="center" wrapText="1"/>
    </xf>
    <xf numFmtId="0" fontId="18" fillId="3" borderId="48" xfId="0" applyFont="1" applyFill="1" applyBorder="1" applyAlignment="1">
      <alignment horizontal="center" vertical="center" wrapText="1"/>
    </xf>
    <xf numFmtId="0" fontId="18" fillId="3" borderId="54" xfId="0" applyFont="1" applyFill="1" applyBorder="1" applyAlignment="1">
      <alignment horizontal="center" vertical="center" wrapText="1"/>
    </xf>
    <xf numFmtId="0" fontId="18" fillId="3" borderId="55" xfId="0" applyFont="1" applyFill="1" applyBorder="1" applyAlignment="1">
      <alignment horizontal="center" vertical="center" wrapText="1"/>
    </xf>
    <xf numFmtId="49" fontId="7" fillId="0" borderId="9" xfId="0" applyNumberFormat="1" applyFont="1" applyBorder="1" applyAlignment="1" applyProtection="1">
      <alignment horizontal="left" vertical="center"/>
      <protection locked="0"/>
    </xf>
    <xf numFmtId="4" fontId="7" fillId="0" borderId="42" xfId="0" applyNumberFormat="1" applyFont="1" applyBorder="1" applyAlignment="1" applyProtection="1">
      <alignment horizontal="center" vertical="center"/>
      <protection hidden="1"/>
    </xf>
    <xf numFmtId="0" fontId="8" fillId="5" borderId="67" xfId="0" applyFont="1" applyFill="1" applyBorder="1" applyAlignment="1">
      <alignment horizontal="left" vertical="center"/>
    </xf>
    <xf numFmtId="0" fontId="8" fillId="5" borderId="68" xfId="0" applyFont="1" applyFill="1" applyBorder="1" applyAlignment="1">
      <alignment horizontal="left" vertical="center"/>
    </xf>
    <xf numFmtId="0" fontId="8" fillId="0" borderId="67" xfId="0" applyFont="1" applyBorder="1" applyAlignment="1" applyProtection="1">
      <alignment horizontal="left" vertical="center"/>
      <protection locked="0"/>
    </xf>
    <xf numFmtId="0" fontId="8" fillId="0" borderId="69" xfId="0" applyFont="1" applyBorder="1" applyAlignment="1" applyProtection="1">
      <alignment horizontal="left" vertical="center"/>
      <protection locked="0"/>
    </xf>
    <xf numFmtId="0" fontId="8" fillId="0" borderId="68" xfId="0" applyFont="1" applyBorder="1" applyAlignment="1" applyProtection="1">
      <alignment horizontal="left" vertical="center"/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4" fontId="7" fillId="0" borderId="3" xfId="0" applyNumberFormat="1" applyFont="1" applyBorder="1" applyAlignment="1" applyProtection="1">
      <alignment horizontal="center" vertical="center"/>
      <protection hidden="1"/>
    </xf>
    <xf numFmtId="0" fontId="18" fillId="3" borderId="43" xfId="0" applyFont="1" applyFill="1" applyBorder="1" applyAlignment="1">
      <alignment horizontal="left" vertical="center" wrapText="1"/>
    </xf>
    <xf numFmtId="0" fontId="18" fillId="3" borderId="44" xfId="0" applyFont="1" applyFill="1" applyBorder="1" applyAlignment="1">
      <alignment horizontal="left" vertical="center" wrapText="1"/>
    </xf>
    <xf numFmtId="0" fontId="18" fillId="3" borderId="49" xfId="0" applyFont="1" applyFill="1" applyBorder="1" applyAlignment="1">
      <alignment horizontal="left" vertical="center" wrapText="1"/>
    </xf>
    <xf numFmtId="0" fontId="18" fillId="3" borderId="50" xfId="0" applyFont="1" applyFill="1" applyBorder="1" applyAlignment="1">
      <alignment horizontal="left" vertical="center" wrapText="1"/>
    </xf>
    <xf numFmtId="0" fontId="18" fillId="3" borderId="45" xfId="0" applyFont="1" applyFill="1" applyBorder="1" applyAlignment="1">
      <alignment horizontal="center" vertical="center" wrapText="1"/>
    </xf>
    <xf numFmtId="0" fontId="18" fillId="3" borderId="51" xfId="0" applyFont="1" applyFill="1" applyBorder="1" applyAlignment="1">
      <alignment horizontal="center" vertical="center" wrapText="1"/>
    </xf>
    <xf numFmtId="0" fontId="18" fillId="3" borderId="46" xfId="0" applyFont="1" applyFill="1" applyBorder="1" applyAlignment="1">
      <alignment horizontal="center" vertical="center" wrapText="1"/>
    </xf>
    <xf numFmtId="0" fontId="18" fillId="3" borderId="52" xfId="0" applyFont="1" applyFill="1" applyBorder="1" applyAlignment="1">
      <alignment horizontal="center" vertical="center" wrapText="1"/>
    </xf>
    <xf numFmtId="0" fontId="21" fillId="3" borderId="46" xfId="0" applyFont="1" applyFill="1" applyBorder="1" applyAlignment="1">
      <alignment horizontal="center" vertical="center" wrapText="1"/>
    </xf>
    <xf numFmtId="0" fontId="21" fillId="3" borderId="52" xfId="0" applyFont="1" applyFill="1" applyBorder="1" applyAlignment="1">
      <alignment horizontal="center" vertical="center" wrapText="1"/>
    </xf>
    <xf numFmtId="49" fontId="7" fillId="0" borderId="11" xfId="0" applyNumberFormat="1" applyFont="1" applyBorder="1" applyAlignment="1" applyProtection="1">
      <alignment horizontal="left"/>
      <protection hidden="1"/>
    </xf>
    <xf numFmtId="4" fontId="19" fillId="0" borderId="27" xfId="0" applyNumberFormat="1" applyFont="1" applyBorder="1" applyAlignment="1" applyProtection="1">
      <alignment horizontal="right" indent="1"/>
      <protection hidden="1"/>
    </xf>
    <xf numFmtId="4" fontId="7" fillId="0" borderId="12" xfId="0" applyNumberFormat="1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>
      <alignment horizontal="left" vertical="center" indent="1"/>
    </xf>
    <xf numFmtId="49" fontId="6" fillId="0" borderId="21" xfId="0" applyNumberFormat="1" applyFont="1" applyBorder="1" applyAlignment="1" applyProtection="1">
      <alignment horizontal="left" vertical="center" indent="1"/>
      <protection locked="0"/>
    </xf>
    <xf numFmtId="0" fontId="1" fillId="0" borderId="35" xfId="0" applyFont="1" applyBorder="1" applyAlignment="1">
      <alignment horizontal="right" vertical="center"/>
    </xf>
    <xf numFmtId="49" fontId="8" fillId="0" borderId="28" xfId="0" applyNumberFormat="1" applyFont="1" applyBorder="1" applyAlignment="1">
      <alignment horizontal="left" vertical="center" wrapText="1" indent="1"/>
    </xf>
    <xf numFmtId="49" fontId="1" fillId="0" borderId="0" xfId="0" applyNumberFormat="1" applyFont="1" applyAlignment="1" applyProtection="1">
      <alignment horizontal="left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49" fontId="8" fillId="0" borderId="34" xfId="0" applyNumberFormat="1" applyFont="1" applyBorder="1" applyAlignment="1" applyProtection="1">
      <alignment horizontal="left" vertical="center" indent="1"/>
      <protection locked="0"/>
    </xf>
    <xf numFmtId="0" fontId="1" fillId="0" borderId="33" xfId="0" applyFont="1" applyBorder="1" applyAlignment="1">
      <alignment horizontal="left" vertical="center" wrapText="1" indent="1"/>
    </xf>
    <xf numFmtId="0" fontId="6" fillId="0" borderId="18" xfId="0" applyFont="1" applyBorder="1" applyAlignment="1">
      <alignment horizontal="left"/>
    </xf>
    <xf numFmtId="0" fontId="1" fillId="0" borderId="15" xfId="0" applyFont="1" applyBorder="1" applyAlignment="1">
      <alignment horizontal="right"/>
    </xf>
    <xf numFmtId="0" fontId="39" fillId="0" borderId="0" xfId="0" applyFont="1" applyAlignment="1">
      <alignment horizontal="right"/>
    </xf>
    <xf numFmtId="0" fontId="2" fillId="0" borderId="11" xfId="0" applyFont="1" applyBorder="1" applyProtection="1">
      <protection locked="0"/>
    </xf>
    <xf numFmtId="0" fontId="0" fillId="0" borderId="11" xfId="0" applyBorder="1" applyProtection="1">
      <protection locked="0"/>
    </xf>
    <xf numFmtId="0" fontId="20" fillId="0" borderId="0" xfId="0" applyFont="1" applyAlignment="1" applyProtection="1">
      <alignment horizontal="center" vertical="center"/>
      <protection hidden="1"/>
    </xf>
    <xf numFmtId="0" fontId="20" fillId="0" borderId="41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28" xfId="0" applyFont="1" applyBorder="1" applyAlignment="1" applyProtection="1">
      <alignment horizontal="left" vertical="center" indent="1"/>
      <protection locked="0"/>
    </xf>
    <xf numFmtId="0" fontId="1" fillId="0" borderId="28" xfId="0" applyFont="1" applyBorder="1" applyAlignment="1">
      <alignment horizontal="center" vertical="center"/>
    </xf>
    <xf numFmtId="164" fontId="8" fillId="0" borderId="28" xfId="0" applyNumberFormat="1" applyFont="1" applyBorder="1" applyAlignment="1" applyProtection="1">
      <alignment horizontal="center" vertical="center"/>
      <protection locked="0"/>
    </xf>
    <xf numFmtId="4" fontId="8" fillId="0" borderId="19" xfId="0" applyNumberFormat="1" applyFont="1" applyBorder="1" applyAlignment="1" applyProtection="1">
      <alignment horizontal="center" vertical="top"/>
      <protection hidden="1"/>
    </xf>
    <xf numFmtId="49" fontId="2" fillId="0" borderId="0" xfId="0" applyNumberFormat="1" applyFont="1" applyAlignment="1" applyProtection="1">
      <alignment horizontal="center"/>
      <protection locked="0"/>
    </xf>
    <xf numFmtId="3" fontId="8" fillId="0" borderId="13" xfId="0" applyNumberFormat="1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>
      <alignment horizontal="left"/>
    </xf>
    <xf numFmtId="0" fontId="8" fillId="0" borderId="24" xfId="0" applyFont="1" applyBorder="1" applyAlignment="1" applyProtection="1">
      <alignment horizontal="left" vertical="top" wrapText="1" indent="1"/>
      <protection locked="0"/>
    </xf>
    <xf numFmtId="0" fontId="1" fillId="0" borderId="24" xfId="0" applyFont="1" applyBorder="1" applyAlignment="1">
      <alignment horizontal="right" indent="1"/>
    </xf>
    <xf numFmtId="0" fontId="7" fillId="3" borderId="3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 wrapText="1"/>
    </xf>
    <xf numFmtId="0" fontId="11" fillId="0" borderId="31" xfId="0" applyFont="1" applyBorder="1" applyAlignment="1" applyProtection="1">
      <alignment horizontal="left" vertical="center" indent="1"/>
      <protection locked="0"/>
    </xf>
    <xf numFmtId="0" fontId="25" fillId="0" borderId="31" xfId="0" applyFont="1" applyBorder="1" applyAlignment="1" applyProtection="1">
      <alignment horizontal="left" vertical="center" indent="1"/>
      <protection locked="0"/>
    </xf>
    <xf numFmtId="0" fontId="11" fillId="0" borderId="31" xfId="0" applyFont="1" applyBorder="1" applyAlignment="1" applyProtection="1">
      <alignment horizontal="left" indent="1"/>
      <protection locked="0"/>
    </xf>
    <xf numFmtId="0" fontId="11" fillId="0" borderId="32" xfId="0" applyFont="1" applyBorder="1" applyAlignment="1" applyProtection="1">
      <alignment horizontal="left" indent="1"/>
      <protection locked="0"/>
    </xf>
    <xf numFmtId="0" fontId="7" fillId="3" borderId="1" xfId="0" applyFont="1" applyFill="1" applyBorder="1" applyAlignment="1">
      <alignment vertical="center"/>
    </xf>
    <xf numFmtId="49" fontId="8" fillId="0" borderId="37" xfId="0" applyNumberFormat="1" applyFont="1" applyBorder="1" applyAlignment="1" applyProtection="1">
      <alignment horizontal="center" vertical="center"/>
      <protection locked="0"/>
    </xf>
    <xf numFmtId="3" fontId="8" fillId="0" borderId="3" xfId="0" applyNumberFormat="1" applyFont="1" applyBorder="1" applyAlignment="1" applyProtection="1">
      <alignment horizontal="center" vertical="center"/>
      <protection locked="0"/>
    </xf>
    <xf numFmtId="165" fontId="8" fillId="0" borderId="3" xfId="0" applyNumberFormat="1" applyFont="1" applyBorder="1" applyAlignment="1" applyProtection="1">
      <alignment horizontal="center" vertical="center"/>
      <protection locked="0"/>
    </xf>
    <xf numFmtId="0" fontId="25" fillId="3" borderId="3" xfId="0" applyFont="1" applyFill="1" applyBorder="1" applyAlignment="1">
      <alignment vertical="center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49" fontId="21" fillId="0" borderId="27" xfId="0" applyNumberFormat="1" applyFont="1" applyBorder="1" applyAlignment="1">
      <alignment horizontal="left" vertical="center" indent="4"/>
    </xf>
    <xf numFmtId="49" fontId="1" fillId="0" borderId="10" xfId="0" applyNumberFormat="1" applyFont="1" applyBorder="1" applyAlignment="1" applyProtection="1">
      <alignment horizontal="left" vertical="center"/>
      <protection locked="0"/>
    </xf>
    <xf numFmtId="49" fontId="21" fillId="0" borderId="29" xfId="0" applyNumberFormat="1" applyFont="1" applyBorder="1" applyAlignment="1">
      <alignment horizontal="left" vertical="center" indent="1"/>
    </xf>
    <xf numFmtId="0" fontId="21" fillId="3" borderId="47" xfId="0" applyFont="1" applyFill="1" applyBorder="1" applyAlignment="1">
      <alignment horizontal="center" vertical="center" wrapText="1"/>
    </xf>
    <xf numFmtId="0" fontId="21" fillId="3" borderId="48" xfId="0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 applyProtection="1">
      <alignment vertical="center"/>
      <protection locked="0"/>
    </xf>
    <xf numFmtId="4" fontId="7" fillId="0" borderId="3" xfId="0" applyNumberFormat="1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vertical="center"/>
      <protection locked="0"/>
    </xf>
    <xf numFmtId="4" fontId="7" fillId="0" borderId="10" xfId="0" applyNumberFormat="1" applyFont="1" applyBorder="1" applyAlignment="1" applyProtection="1">
      <alignment horizontal="center" vertical="center"/>
      <protection locked="0"/>
    </xf>
    <xf numFmtId="1" fontId="8" fillId="0" borderId="3" xfId="0" applyNumberFormat="1" applyFont="1" applyBorder="1" applyAlignment="1" applyProtection="1">
      <alignment horizontal="left" vertical="center" indent="1"/>
      <protection locked="0"/>
    </xf>
    <xf numFmtId="1" fontId="8" fillId="0" borderId="3" xfId="0" applyNumberFormat="1" applyFont="1" applyBorder="1" applyAlignment="1" applyProtection="1">
      <alignment horizontal="left" indent="1"/>
      <protection locked="0"/>
    </xf>
    <xf numFmtId="0" fontId="8" fillId="0" borderId="3" xfId="0" applyFont="1" applyBorder="1" applyAlignment="1" applyProtection="1">
      <alignment horizontal="left" indent="1"/>
      <protection locked="0"/>
    </xf>
    <xf numFmtId="0" fontId="8" fillId="0" borderId="3" xfId="0" applyFont="1" applyBorder="1" applyAlignment="1" applyProtection="1">
      <alignment horizontal="left" vertical="center" indent="1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vertical="center"/>
      <protection locked="0"/>
    </xf>
    <xf numFmtId="4" fontId="19" fillId="3" borderId="3" xfId="0" applyNumberFormat="1" applyFont="1" applyFill="1" applyBorder="1" applyAlignment="1" applyProtection="1">
      <alignment horizontal="center" vertical="center"/>
      <protection hidden="1"/>
    </xf>
    <xf numFmtId="165" fontId="18" fillId="0" borderId="14" xfId="0" applyNumberFormat="1" applyFont="1" applyBorder="1" applyAlignment="1" applyProtection="1">
      <alignment horizontal="center"/>
      <protection hidden="1"/>
    </xf>
    <xf numFmtId="169" fontId="8" fillId="0" borderId="3" xfId="0" applyNumberFormat="1" applyFont="1" applyBorder="1" applyAlignment="1" applyProtection="1">
      <alignment horizontal="center"/>
      <protection hidden="1"/>
    </xf>
    <xf numFmtId="0" fontId="18" fillId="0" borderId="14" xfId="0" applyFont="1" applyBorder="1" applyAlignment="1">
      <alignment horizontal="left" vertical="center" indent="1"/>
    </xf>
    <xf numFmtId="0" fontId="18" fillId="0" borderId="14" xfId="0" applyFont="1" applyBorder="1" applyAlignment="1" applyProtection="1">
      <alignment horizontal="left" indent="1"/>
      <protection hidden="1"/>
    </xf>
    <xf numFmtId="0" fontId="18" fillId="0" borderId="0" xfId="0" applyFont="1" applyAlignment="1" applyProtection="1">
      <alignment horizontal="left" indent="3"/>
      <protection hidden="1"/>
    </xf>
    <xf numFmtId="0" fontId="35" fillId="0" borderId="0" xfId="0" applyFont="1" applyAlignment="1">
      <alignment horizontal="left" indent="3"/>
    </xf>
    <xf numFmtId="0" fontId="8" fillId="0" borderId="0" xfId="0" applyFont="1" applyAlignment="1" applyProtection="1">
      <alignment horizontal="left" indent="3"/>
      <protection hidden="1"/>
    </xf>
    <xf numFmtId="0" fontId="0" fillId="0" borderId="0" xfId="0" applyAlignment="1">
      <alignment horizontal="left" indent="3"/>
    </xf>
    <xf numFmtId="0" fontId="0" fillId="0" borderId="29" xfId="0" applyBorder="1" applyAlignment="1">
      <alignment horizontal="left" indent="3"/>
    </xf>
    <xf numFmtId="3" fontId="18" fillId="2" borderId="64" xfId="0" applyNumberFormat="1" applyFont="1" applyFill="1" applyBorder="1" applyAlignment="1" applyProtection="1">
      <alignment horizontal="left" vertical="center" indent="1"/>
      <protection hidden="1"/>
    </xf>
    <xf numFmtId="3" fontId="18" fillId="2" borderId="65" xfId="0" applyNumberFormat="1" applyFont="1" applyFill="1" applyBorder="1" applyAlignment="1" applyProtection="1">
      <alignment horizontal="left" vertical="center" indent="1"/>
      <protection hidden="1"/>
    </xf>
    <xf numFmtId="3" fontId="18" fillId="2" borderId="66" xfId="0" applyNumberFormat="1" applyFont="1" applyFill="1" applyBorder="1" applyAlignment="1" applyProtection="1">
      <alignment horizontal="left" vertical="center" indent="1"/>
      <protection hidden="1"/>
    </xf>
    <xf numFmtId="49" fontId="1" fillId="0" borderId="11" xfId="0" applyNumberFormat="1" applyFont="1" applyBorder="1" applyAlignment="1" applyProtection="1">
      <alignment horizontal="left" wrapText="1"/>
      <protection locked="0"/>
    </xf>
    <xf numFmtId="49" fontId="1" fillId="0" borderId="11" xfId="0" applyNumberFormat="1" applyFont="1" applyBorder="1" applyAlignment="1" applyProtection="1">
      <alignment horizontal="left"/>
      <protection locked="0"/>
    </xf>
    <xf numFmtId="3" fontId="7" fillId="0" borderId="10" xfId="1" applyNumberFormat="1" applyFont="1" applyFill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horizontal="left" indent="1"/>
    </xf>
    <xf numFmtId="0" fontId="8" fillId="3" borderId="3" xfId="0" applyFont="1" applyFill="1" applyBorder="1" applyAlignment="1">
      <alignment vertical="center"/>
    </xf>
    <xf numFmtId="49" fontId="7" fillId="0" borderId="10" xfId="1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0" fontId="18" fillId="3" borderId="59" xfId="0" applyFont="1" applyFill="1" applyBorder="1" applyAlignment="1">
      <alignment vertical="center"/>
    </xf>
    <xf numFmtId="0" fontId="18" fillId="3" borderId="60" xfId="0" applyFont="1" applyFill="1" applyBorder="1" applyAlignment="1">
      <alignment vertical="center"/>
    </xf>
    <xf numFmtId="49" fontId="7" fillId="0" borderId="10" xfId="0" applyNumberFormat="1" applyFont="1" applyBorder="1" applyAlignment="1" applyProtection="1">
      <alignment horizontal="left"/>
      <protection locked="0"/>
    </xf>
    <xf numFmtId="49" fontId="7" fillId="0" borderId="3" xfId="0" applyNumberFormat="1" applyFont="1" applyBorder="1" applyAlignment="1" applyProtection="1">
      <alignment horizontal="left"/>
      <protection locked="0"/>
    </xf>
    <xf numFmtId="0" fontId="19" fillId="0" borderId="3" xfId="0" applyFont="1" applyBorder="1" applyProtection="1">
      <protection locked="0"/>
    </xf>
    <xf numFmtId="0" fontId="18" fillId="0" borderId="0" xfId="0" applyFont="1" applyAlignment="1" applyProtection="1">
      <alignment vertical="center"/>
      <protection hidden="1"/>
    </xf>
    <xf numFmtId="4" fontId="22" fillId="3" borderId="3" xfId="0" applyNumberFormat="1" applyFont="1" applyFill="1" applyBorder="1" applyAlignment="1" applyProtection="1">
      <alignment horizontal="right" vertical="center" indent="1"/>
      <protection hidden="1"/>
    </xf>
    <xf numFmtId="0" fontId="7" fillId="0" borderId="0" xfId="0" applyFont="1" applyAlignment="1" applyProtection="1">
      <alignment horizontal="right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>
      <alignment horizontal="center" vertical="center"/>
    </xf>
    <xf numFmtId="4" fontId="8" fillId="0" borderId="3" xfId="0" applyNumberFormat="1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0" fillId="0" borderId="29" xfId="0" applyBorder="1" applyAlignment="1">
      <alignment horizontal="center"/>
    </xf>
    <xf numFmtId="0" fontId="8" fillId="0" borderId="29" xfId="0" applyFont="1" applyBorder="1" applyAlignment="1" applyProtection="1">
      <alignment horizontal="center"/>
      <protection hidden="1"/>
    </xf>
    <xf numFmtId="49" fontId="1" fillId="0" borderId="11" xfId="0" applyNumberFormat="1" applyFont="1" applyBorder="1" applyAlignment="1" applyProtection="1">
      <alignment horizontal="center"/>
      <protection locked="0"/>
    </xf>
    <xf numFmtId="49" fontId="8" fillId="0" borderId="3" xfId="0" applyNumberFormat="1" applyFont="1" applyBorder="1" applyAlignment="1" applyProtection="1">
      <alignment horizontal="left" vertical="center" indent="1"/>
      <protection locked="0"/>
    </xf>
    <xf numFmtId="49" fontId="8" fillId="0" borderId="3" xfId="0" applyNumberFormat="1" applyFont="1" applyBorder="1" applyAlignment="1" applyProtection="1">
      <alignment horizontal="left" indent="1"/>
      <protection locked="0"/>
    </xf>
    <xf numFmtId="3" fontId="18" fillId="0" borderId="56" xfId="0" applyNumberFormat="1" applyFont="1" applyBorder="1" applyAlignment="1" applyProtection="1">
      <alignment horizontal="left" vertical="center" indent="2"/>
      <protection locked="0"/>
    </xf>
    <xf numFmtId="3" fontId="18" fillId="0" borderId="57" xfId="0" applyNumberFormat="1" applyFont="1" applyBorder="1" applyAlignment="1" applyProtection="1">
      <alignment horizontal="left" vertical="center" indent="2"/>
      <protection locked="0"/>
    </xf>
    <xf numFmtId="3" fontId="18" fillId="0" borderId="58" xfId="0" applyNumberFormat="1" applyFont="1" applyBorder="1" applyAlignment="1" applyProtection="1">
      <alignment horizontal="left" vertical="center" indent="2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5" fillId="0" borderId="0" xfId="0" applyFont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Lasku sis. alv'!A1"/><Relationship Id="rId1" Type="http://schemas.openxmlformats.org/officeDocument/2006/relationships/hyperlink" Target="#'Lasku alv 0 %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Lasku sis. alv'!A1"/><Relationship Id="rId1" Type="http://schemas.openxmlformats.org/officeDocument/2006/relationships/hyperlink" Target="#'Pankkisiirtolasku-k&#228;teiskuitti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Lasku alv 0 %'!A1"/><Relationship Id="rId1" Type="http://schemas.openxmlformats.org/officeDocument/2006/relationships/hyperlink" Target="#'Pankkisiirtolasku-k&#228;teiskuitti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388620</xdr:colOff>
      <xdr:row>1</xdr:row>
      <xdr:rowOff>45720</xdr:rowOff>
    </xdr:from>
    <xdr:to>
      <xdr:col>8</xdr:col>
      <xdr:colOff>123840</xdr:colOff>
      <xdr:row>2</xdr:row>
      <xdr:rowOff>198120</xdr:rowOff>
    </xdr:to>
    <xdr:sp macro="" textlink="" fLocksText="0">
      <xdr:nvSpPr>
        <xdr:cNvPr id="1041" name="Tekstikehys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3674745" y="207645"/>
          <a:ext cx="1240170" cy="3429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fi-FI" sz="16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LASKU</a:t>
          </a:r>
        </a:p>
      </xdr:txBody>
    </xdr:sp>
    <xdr:clientData/>
  </xdr:twoCellAnchor>
  <xdr:twoCellAnchor>
    <xdr:from>
      <xdr:col>12</xdr:col>
      <xdr:colOff>55244</xdr:colOff>
      <xdr:row>1</xdr:row>
      <xdr:rowOff>97154</xdr:rowOff>
    </xdr:from>
    <xdr:to>
      <xdr:col>17</xdr:col>
      <xdr:colOff>428625</xdr:colOff>
      <xdr:row>15</xdr:row>
      <xdr:rowOff>1359</xdr:rowOff>
    </xdr:to>
    <xdr:sp macro="" textlink="" fLocksText="0">
      <xdr:nvSpPr>
        <xdr:cNvPr id="1042" name="Vuokaaviosymboli: Dokumentti 7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 bwMode="auto">
        <a:xfrm>
          <a:off x="7160894" y="259079"/>
          <a:ext cx="3421381" cy="2361655"/>
        </a:xfrm>
        <a:prstGeom prst="flowChartDocument">
          <a:avLst/>
        </a:prstGeom>
        <a:solidFill>
          <a:srgbClr val="FFC000"/>
        </a:solidFill>
        <a:ln w="25560" cap="sq">
          <a:noFill/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44000" tIns="36000" rIns="108000" bIns="36000" anchor="ctr"/>
        <a:lstStyle/>
        <a:p>
          <a:pPr algn="ctr" rtl="0">
            <a:defRPr sz="1000"/>
          </a:pPr>
          <a:r>
            <a:rPr lang="fi-FI" sz="1200" b="1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KÄTEISMAKSU-/PANKKISIIRTOLASKU</a:t>
          </a:r>
        </a:p>
        <a:p>
          <a:pPr algn="ctr" rtl="0">
            <a:defRPr sz="1000"/>
          </a:pPr>
          <a:endParaRPr lang="fi-FI" sz="1200" b="0" i="0" u="none" strike="noStrike" baseline="0">
            <a:solidFill>
              <a:srgbClr val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 rtl="0">
            <a:defRPr sz="1000"/>
          </a:pPr>
          <a:r>
            <a:rPr lang="fi-FI" sz="110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Soveltuu sekä kuluttaja- että yrityslaskutukseen. Käteismaksun kuittausmahdollisuus</a:t>
          </a:r>
          <a:r>
            <a:rPr lang="fi-FI" sz="105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pPr algn="l" rtl="0">
            <a:defRPr sz="1000"/>
          </a:pPr>
          <a:r>
            <a:rPr lang="fi-FI" sz="105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MUISTA LISÄTÄ TILINUMEROSI PANKKISIIRTOON!</a:t>
          </a:r>
        </a:p>
        <a:p>
          <a:pPr algn="l" rtl="0">
            <a:defRPr sz="1000"/>
          </a:pPr>
          <a:r>
            <a:rPr lang="fi-FI" sz="105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Voit tulostaa laskun pdf-muotoon, älä käytä tallenna pdf -tiedostona. </a:t>
          </a:r>
        </a:p>
      </xdr:txBody>
    </xdr:sp>
    <xdr:clientData/>
  </xdr:twoCellAnchor>
  <xdr:twoCellAnchor>
    <xdr:from>
      <xdr:col>12</xdr:col>
      <xdr:colOff>97972</xdr:colOff>
      <xdr:row>16</xdr:row>
      <xdr:rowOff>48986</xdr:rowOff>
    </xdr:from>
    <xdr:to>
      <xdr:col>15</xdr:col>
      <xdr:colOff>118544</xdr:colOff>
      <xdr:row>18</xdr:row>
      <xdr:rowOff>12900</xdr:rowOff>
    </xdr:to>
    <xdr:sp macro="" textlink="">
      <xdr:nvSpPr>
        <xdr:cNvPr id="7" name="Suorakulmio: Pyöristetyt kulmat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F08AAF-91C6-48A3-B0D0-E3102F3091CD}"/>
            </a:ext>
          </a:extLst>
        </xdr:cNvPr>
        <xdr:cNvSpPr/>
      </xdr:nvSpPr>
      <xdr:spPr bwMode="auto">
        <a:xfrm>
          <a:off x="7652658" y="2792186"/>
          <a:ext cx="1980000" cy="43200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fi-FI" sz="1100" b="1"/>
            <a:t>LASKU (hinnat alv 0 %) </a:t>
          </a:r>
        </a:p>
      </xdr:txBody>
    </xdr:sp>
    <xdr:clientData/>
  </xdr:twoCellAnchor>
  <xdr:twoCellAnchor>
    <xdr:from>
      <xdr:col>12</xdr:col>
      <xdr:colOff>92527</xdr:colOff>
      <xdr:row>18</xdr:row>
      <xdr:rowOff>217715</xdr:rowOff>
    </xdr:from>
    <xdr:to>
      <xdr:col>15</xdr:col>
      <xdr:colOff>113099</xdr:colOff>
      <xdr:row>20</xdr:row>
      <xdr:rowOff>181630</xdr:rowOff>
    </xdr:to>
    <xdr:sp macro="" textlink="">
      <xdr:nvSpPr>
        <xdr:cNvPr id="13" name="Suorakulmio: Pyöristetyt kulmat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BC1652-DD1C-4A70-BCAD-A91BF1DC5119}"/>
            </a:ext>
          </a:extLst>
        </xdr:cNvPr>
        <xdr:cNvSpPr/>
      </xdr:nvSpPr>
      <xdr:spPr bwMode="auto">
        <a:xfrm>
          <a:off x="7647213" y="3429001"/>
          <a:ext cx="1980000" cy="43200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fi-FI" sz="1100" b="1"/>
            <a:t>LASKU (hinnat sis. alv)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</xdr:row>
      <xdr:rowOff>76200</xdr:rowOff>
    </xdr:from>
    <xdr:to>
      <xdr:col>9</xdr:col>
      <xdr:colOff>219075</xdr:colOff>
      <xdr:row>3</xdr:row>
      <xdr:rowOff>47625</xdr:rowOff>
    </xdr:to>
    <xdr:sp macro="" textlink="" fLocksText="0">
      <xdr:nvSpPr>
        <xdr:cNvPr id="2070" name="Tekstikehys 2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SpPr txBox="1">
          <a:spLocks noChangeArrowheads="1"/>
        </xdr:cNvSpPr>
      </xdr:nvSpPr>
      <xdr:spPr bwMode="auto">
        <a:xfrm>
          <a:off x="4352925" y="238125"/>
          <a:ext cx="1219200" cy="3238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fi-FI" sz="16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LASKU</a:t>
          </a:r>
        </a:p>
      </xdr:txBody>
    </xdr:sp>
    <xdr:clientData/>
  </xdr:twoCellAnchor>
  <xdr:twoCellAnchor>
    <xdr:from>
      <xdr:col>11</xdr:col>
      <xdr:colOff>411480</xdr:colOff>
      <xdr:row>2</xdr:row>
      <xdr:rowOff>106679</xdr:rowOff>
    </xdr:from>
    <xdr:to>
      <xdr:col>16</xdr:col>
      <xdr:colOff>196234</xdr:colOff>
      <xdr:row>16</xdr:row>
      <xdr:rowOff>141514</xdr:rowOff>
    </xdr:to>
    <xdr:sp macro="" textlink="" fLocksText="0">
      <xdr:nvSpPr>
        <xdr:cNvPr id="2072" name="Vuokaaviosymboli: Dokumentti 7"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SpPr>
          <a:spLocks noChangeArrowheads="1"/>
        </xdr:cNvSpPr>
      </xdr:nvSpPr>
      <xdr:spPr bwMode="auto">
        <a:xfrm>
          <a:off x="7802880" y="422365"/>
          <a:ext cx="3050468" cy="2451463"/>
        </a:xfrm>
        <a:prstGeom prst="flowChartDocument">
          <a:avLst/>
        </a:prstGeom>
        <a:solidFill>
          <a:srgbClr val="FFC000"/>
        </a:solidFill>
        <a:ln w="25560" cap="sq">
          <a:noFill/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0" tIns="36000" rIns="36000" bIns="36000" anchor="ctr"/>
        <a:lstStyle/>
        <a:p>
          <a:pPr algn="l" rtl="0">
            <a:defRPr sz="1000"/>
          </a:pPr>
          <a:endParaRPr lang="fi-FI" sz="14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fi-FI" sz="1000" b="1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YLEISLASKU TEOLLISUUTEEN, TUKKUKAUPPAAN, RAKENNUSALALLE, URAKOINTIIN JNE. </a:t>
          </a:r>
        </a:p>
        <a:p>
          <a:pPr algn="ctr" rtl="0">
            <a:defRPr sz="1000"/>
          </a:pPr>
          <a:endParaRPr lang="fi-FI" sz="1000" b="1" i="0" u="none" strike="noStrike" baseline="0">
            <a:solidFill>
              <a:srgbClr val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 rtl="0">
            <a:defRPr sz="1000"/>
          </a:pPr>
          <a:r>
            <a:rPr lang="fi-FI" sz="1000" b="1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NUMEROI LASKUT JUOKSEVASTI!</a:t>
          </a:r>
        </a:p>
        <a:p>
          <a:pPr algn="l" rtl="0">
            <a:defRPr sz="1000"/>
          </a:pPr>
          <a:endParaRPr lang="fi-FI" sz="1100" b="1" i="0" u="none" strike="noStrike" baseline="0">
            <a:solidFill>
              <a:srgbClr val="000000"/>
            </a:solidFill>
            <a:latin typeface="Calibri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i-FI" sz="10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Voit tulostaa laskun pdf-muotoon, älä käytä tallenna pdf -tiedostona. </a:t>
          </a:r>
          <a:endParaRPr lang="fi-FI" sz="10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 rtl="0">
            <a:defRPr sz="1000"/>
          </a:pPr>
          <a:endParaRPr lang="fi-FI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fi-FI" sz="14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fi-FI" sz="14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12</xdr:col>
      <xdr:colOff>103416</xdr:colOff>
      <xdr:row>21</xdr:row>
      <xdr:rowOff>48985</xdr:rowOff>
    </xdr:from>
    <xdr:to>
      <xdr:col>15</xdr:col>
      <xdr:colOff>123988</xdr:colOff>
      <xdr:row>24</xdr:row>
      <xdr:rowOff>7457</xdr:rowOff>
    </xdr:to>
    <xdr:sp macro="" textlink="">
      <xdr:nvSpPr>
        <xdr:cNvPr id="9" name="Suorakulmio: Pyöristetyt kulmat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187426-BDC1-44EB-9D31-F4960C553C43}"/>
            </a:ext>
          </a:extLst>
        </xdr:cNvPr>
        <xdr:cNvSpPr/>
      </xdr:nvSpPr>
      <xdr:spPr bwMode="auto">
        <a:xfrm>
          <a:off x="8147959" y="3494314"/>
          <a:ext cx="1980000" cy="43200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fi-FI" sz="1100" b="1"/>
            <a:t>PANKKISIIRTOLASKU</a:t>
          </a:r>
        </a:p>
      </xdr:txBody>
    </xdr:sp>
    <xdr:clientData/>
  </xdr:twoCellAnchor>
  <xdr:twoCellAnchor>
    <xdr:from>
      <xdr:col>12</xdr:col>
      <xdr:colOff>108857</xdr:colOff>
      <xdr:row>25</xdr:row>
      <xdr:rowOff>48986</xdr:rowOff>
    </xdr:from>
    <xdr:to>
      <xdr:col>15</xdr:col>
      <xdr:colOff>129429</xdr:colOff>
      <xdr:row>28</xdr:row>
      <xdr:rowOff>7457</xdr:rowOff>
    </xdr:to>
    <xdr:sp macro="" textlink="">
      <xdr:nvSpPr>
        <xdr:cNvPr id="10" name="Suorakulmio: Pyöristetyt kulmat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3C730-0831-48D4-AFD6-BC4004775EB4}"/>
            </a:ext>
          </a:extLst>
        </xdr:cNvPr>
        <xdr:cNvSpPr/>
      </xdr:nvSpPr>
      <xdr:spPr bwMode="auto">
        <a:xfrm>
          <a:off x="8153400" y="4125686"/>
          <a:ext cx="1980000" cy="43200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fi-FI" sz="1100" b="1"/>
            <a:t>LASKU (hinnat sis. alv)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1</xdr:row>
      <xdr:rowOff>38100</xdr:rowOff>
    </xdr:from>
    <xdr:to>
      <xdr:col>9</xdr:col>
      <xdr:colOff>188608</xdr:colOff>
      <xdr:row>3</xdr:row>
      <xdr:rowOff>66675</xdr:rowOff>
    </xdr:to>
    <xdr:sp macro="" textlink="" fLocksText="0">
      <xdr:nvSpPr>
        <xdr:cNvPr id="3093" name="Tekstikehys 2">
          <a:extLst>
            <a:ext uri="{FF2B5EF4-FFF2-40B4-BE49-F238E27FC236}">
              <a16:creationId xmlns:a16="http://schemas.microsoft.com/office/drawing/2014/main" id="{00000000-0008-0000-0200-0000150C0000}"/>
            </a:ext>
          </a:extLst>
        </xdr:cNvPr>
        <xdr:cNvSpPr txBox="1">
          <a:spLocks noChangeArrowheads="1"/>
        </xdr:cNvSpPr>
      </xdr:nvSpPr>
      <xdr:spPr bwMode="auto">
        <a:xfrm>
          <a:off x="4495799" y="200025"/>
          <a:ext cx="1122059" cy="3619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fi-FI" sz="18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LASKU</a:t>
          </a:r>
        </a:p>
      </xdr:txBody>
    </xdr:sp>
    <xdr:clientData/>
  </xdr:twoCellAnchor>
  <xdr:twoCellAnchor>
    <xdr:from>
      <xdr:col>11</xdr:col>
      <xdr:colOff>498022</xdr:colOff>
      <xdr:row>1</xdr:row>
      <xdr:rowOff>60960</xdr:rowOff>
    </xdr:from>
    <xdr:to>
      <xdr:col>15</xdr:col>
      <xdr:colOff>570140</xdr:colOff>
      <xdr:row>19</xdr:row>
      <xdr:rowOff>76200</xdr:rowOff>
    </xdr:to>
    <xdr:sp macro="" textlink="" fLocksText="0">
      <xdr:nvSpPr>
        <xdr:cNvPr id="3094" name="Vuokaaviosymboli: Dokumentti 7">
          <a:extLst>
            <a:ext uri="{FF2B5EF4-FFF2-40B4-BE49-F238E27FC236}">
              <a16:creationId xmlns:a16="http://schemas.microsoft.com/office/drawing/2014/main" id="{00000000-0008-0000-0200-0000160C0000}"/>
            </a:ext>
          </a:extLst>
        </xdr:cNvPr>
        <xdr:cNvSpPr>
          <a:spLocks noChangeArrowheads="1"/>
        </xdr:cNvSpPr>
      </xdr:nvSpPr>
      <xdr:spPr bwMode="auto">
        <a:xfrm>
          <a:off x="8020051" y="218803"/>
          <a:ext cx="2690132" cy="3177540"/>
        </a:xfrm>
        <a:prstGeom prst="flowChartDocument">
          <a:avLst/>
        </a:prstGeom>
        <a:solidFill>
          <a:srgbClr val="FFC000"/>
        </a:solidFill>
        <a:ln w="25560" cap="sq">
          <a:noFill/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0" tIns="216000" rIns="144000" bIns="36000" anchor="ctr"/>
        <a:lstStyle/>
        <a:p>
          <a:pPr algn="ctr" rtl="0">
            <a:defRPr sz="1000"/>
          </a:pPr>
          <a:r>
            <a:rPr lang="fi-FI" sz="1200" b="1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KAUPAN ALAN LASKU</a:t>
          </a:r>
        </a:p>
        <a:p>
          <a:pPr algn="ctr" rtl="0">
            <a:defRPr sz="1000"/>
          </a:pPr>
          <a:endParaRPr lang="fi-FI" sz="1100" b="1" i="0" u="none" strike="noStrike" baseline="0">
            <a:solidFill>
              <a:srgbClr val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 rtl="0">
            <a:defRPr sz="1000"/>
          </a:pPr>
          <a:r>
            <a:rPr lang="fi-FI" sz="110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Vähittäiskaupan tuotteita ja kuluttajapalveluita myyvät yritykset laskuttavat yleensä arvonlisäverollisin hinnoin.</a:t>
          </a:r>
        </a:p>
        <a:p>
          <a:pPr algn="l" rtl="0">
            <a:defRPr sz="1000"/>
          </a:pPr>
          <a:endParaRPr lang="fi-FI" sz="1100" b="0" i="0" u="none" strike="noStrike" baseline="0">
            <a:solidFill>
              <a:srgbClr val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i-FI" sz="10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Voit tulostaa laskun pdf-muotoon, älä käytä tallenna pdf -tiedostona. </a:t>
          </a:r>
          <a:endParaRPr lang="fi-FI" sz="11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 rtl="0">
            <a:defRPr sz="1000"/>
          </a:pPr>
          <a:endParaRPr lang="fi-FI" sz="1100" b="0" i="0" u="none" strike="noStrike" baseline="0">
            <a:solidFill>
              <a:srgbClr val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ctr" rtl="0">
            <a:defRPr sz="1000"/>
          </a:pPr>
          <a:endParaRPr lang="fi-FI" sz="1100" b="1" i="0" u="none" strike="noStrike" baseline="0">
            <a:solidFill>
              <a:srgbClr val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ctr" rtl="0">
            <a:defRPr sz="1000"/>
          </a:pPr>
          <a:r>
            <a:rPr lang="fi-FI" sz="1100" b="1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NUMEROI LASKUT JUOKSEVASTI!</a:t>
          </a:r>
        </a:p>
        <a:p>
          <a:pPr algn="l" rtl="0">
            <a:defRPr sz="1000"/>
          </a:pPr>
          <a:endParaRPr lang="fi-FI" sz="11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12</xdr:col>
      <xdr:colOff>114303</xdr:colOff>
      <xdr:row>20</xdr:row>
      <xdr:rowOff>0</xdr:rowOff>
    </xdr:from>
    <xdr:to>
      <xdr:col>15</xdr:col>
      <xdr:colOff>134874</xdr:colOff>
      <xdr:row>22</xdr:row>
      <xdr:rowOff>116315</xdr:rowOff>
    </xdr:to>
    <xdr:sp macro="" textlink="">
      <xdr:nvSpPr>
        <xdr:cNvPr id="8" name="Suorakulmio: Pyöristetyt kulmat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11299F-A4EE-4AA8-9A41-1B78A779BF69}"/>
            </a:ext>
          </a:extLst>
        </xdr:cNvPr>
        <xdr:cNvSpPr/>
      </xdr:nvSpPr>
      <xdr:spPr bwMode="auto">
        <a:xfrm>
          <a:off x="8294917" y="3477986"/>
          <a:ext cx="1980000" cy="43200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fi-FI" sz="1100" b="1"/>
            <a:t>PANKKISIIRTOLASKU</a:t>
          </a:r>
        </a:p>
      </xdr:txBody>
    </xdr:sp>
    <xdr:clientData/>
  </xdr:twoCellAnchor>
  <xdr:twoCellAnchor>
    <xdr:from>
      <xdr:col>12</xdr:col>
      <xdr:colOff>108858</xdr:colOff>
      <xdr:row>24</xdr:row>
      <xdr:rowOff>5444</xdr:rowOff>
    </xdr:from>
    <xdr:to>
      <xdr:col>15</xdr:col>
      <xdr:colOff>129429</xdr:colOff>
      <xdr:row>26</xdr:row>
      <xdr:rowOff>121758</xdr:rowOff>
    </xdr:to>
    <xdr:sp macro="" textlink="">
      <xdr:nvSpPr>
        <xdr:cNvPr id="9" name="Suorakulmio: Pyöristetyt kulma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2AB58C-3077-4FD6-9745-1815723C53CC}"/>
            </a:ext>
          </a:extLst>
        </xdr:cNvPr>
        <xdr:cNvSpPr/>
      </xdr:nvSpPr>
      <xdr:spPr bwMode="auto">
        <a:xfrm>
          <a:off x="8289472" y="4114801"/>
          <a:ext cx="1980000" cy="43200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fi-FI" sz="1100" b="1"/>
            <a:t>LASKU (hinnat alv 0 %)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2:Q57"/>
  <sheetViews>
    <sheetView showGridLines="0" showZeros="0" tabSelected="1" defaultGridColor="0" colorId="23" zoomScaleNormal="100" workbookViewId="0">
      <selection activeCell="I11" sqref="I11:K11"/>
    </sheetView>
  </sheetViews>
  <sheetFormatPr defaultRowHeight="12.75" x14ac:dyDescent="0.2"/>
  <cols>
    <col min="3" max="3" width="15.85546875" customWidth="1"/>
    <col min="4" max="4" width="6" customWidth="1"/>
    <col min="6" max="6" width="6" customWidth="1"/>
    <col min="7" max="7" width="10.5703125" customWidth="1"/>
    <col min="8" max="8" width="6" customWidth="1"/>
    <col min="9" max="9" width="11.140625" customWidth="1"/>
    <col min="10" max="10" width="4.7109375" customWidth="1"/>
    <col min="11" max="11" width="9.7109375" customWidth="1"/>
  </cols>
  <sheetData>
    <row r="2" spans="2:17" ht="15" x14ac:dyDescent="0.2">
      <c r="B2" s="191" t="s">
        <v>83</v>
      </c>
      <c r="C2" s="2"/>
      <c r="M2" s="3"/>
    </row>
    <row r="3" spans="2:17" ht="17.649999999999999" customHeight="1" x14ac:dyDescent="0.25">
      <c r="B3" s="232" t="s">
        <v>0</v>
      </c>
      <c r="C3" s="232"/>
      <c r="D3" s="232"/>
      <c r="E3" s="232"/>
      <c r="G3" s="233"/>
      <c r="H3" s="233"/>
      <c r="I3" s="233"/>
      <c r="J3" s="233"/>
      <c r="K3" s="233"/>
      <c r="M3" s="3"/>
      <c r="N3" s="4"/>
      <c r="O3" s="4"/>
      <c r="P3" s="4"/>
    </row>
    <row r="4" spans="2:17" ht="13.5" customHeight="1" x14ac:dyDescent="0.2">
      <c r="B4" s="232"/>
      <c r="C4" s="232"/>
      <c r="D4" s="232"/>
      <c r="E4" s="232"/>
      <c r="G4" s="152" t="s">
        <v>1</v>
      </c>
      <c r="H4" s="153"/>
      <c r="I4" s="234">
        <v>46023</v>
      </c>
      <c r="J4" s="234"/>
      <c r="K4" s="234"/>
      <c r="M4" s="5"/>
      <c r="N4" s="4"/>
      <c r="O4" s="4"/>
      <c r="P4" s="4"/>
    </row>
    <row r="5" spans="2:17" ht="13.5" customHeight="1" x14ac:dyDescent="0.2">
      <c r="G5" s="235" t="s">
        <v>2</v>
      </c>
      <c r="H5" s="235"/>
      <c r="I5" s="226" t="s">
        <v>3</v>
      </c>
      <c r="J5" s="226"/>
      <c r="K5" s="226"/>
      <c r="M5" s="6"/>
      <c r="N5" s="4"/>
      <c r="O5" s="4"/>
      <c r="P5" s="4"/>
    </row>
    <row r="6" spans="2:17" ht="13.5" customHeight="1" x14ac:dyDescent="0.2">
      <c r="B6" s="174" t="s">
        <v>81</v>
      </c>
      <c r="C6" s="175"/>
      <c r="D6" s="176"/>
      <c r="E6" s="177"/>
      <c r="F6" s="2"/>
      <c r="G6" s="152" t="s">
        <v>4</v>
      </c>
      <c r="H6" s="153"/>
      <c r="I6" s="226" t="s">
        <v>3</v>
      </c>
      <c r="J6" s="226"/>
      <c r="K6" s="226"/>
      <c r="M6" s="6"/>
      <c r="N6" s="4"/>
      <c r="O6" s="4"/>
      <c r="P6" s="4"/>
    </row>
    <row r="7" spans="2:17" ht="13.5" customHeight="1" x14ac:dyDescent="0.25">
      <c r="B7" s="229" t="s">
        <v>98</v>
      </c>
      <c r="C7" s="230"/>
      <c r="D7" s="230"/>
      <c r="E7" s="231"/>
      <c r="F7" s="7"/>
      <c r="G7" s="154" t="s">
        <v>5</v>
      </c>
      <c r="H7" s="155"/>
      <c r="I7" s="8">
        <v>14</v>
      </c>
      <c r="J7" s="9" t="s">
        <v>6</v>
      </c>
      <c r="K7" s="10"/>
      <c r="M7" s="11"/>
      <c r="N7" s="4"/>
      <c r="O7" s="4"/>
      <c r="P7" s="4"/>
    </row>
    <row r="8" spans="2:17" ht="13.5" customHeight="1" x14ac:dyDescent="0.25">
      <c r="B8" s="229" t="s">
        <v>95</v>
      </c>
      <c r="C8" s="230"/>
      <c r="D8" s="230"/>
      <c r="E8" s="231"/>
      <c r="F8" s="7"/>
      <c r="G8" s="152" t="s">
        <v>7</v>
      </c>
      <c r="H8" s="153"/>
      <c r="I8" s="225">
        <f>I4+I7</f>
        <v>46037</v>
      </c>
      <c r="J8" s="225"/>
      <c r="K8" s="225"/>
    </row>
    <row r="9" spans="2:17" ht="13.5" customHeight="1" x14ac:dyDescent="0.25">
      <c r="B9" s="224" t="s">
        <v>93</v>
      </c>
      <c r="C9" s="224"/>
      <c r="D9" s="224"/>
      <c r="E9" s="224"/>
      <c r="F9" s="7"/>
      <c r="G9" s="152" t="s">
        <v>8</v>
      </c>
      <c r="H9" s="153"/>
      <c r="I9" s="225">
        <v>0</v>
      </c>
      <c r="J9" s="225"/>
      <c r="K9" s="225"/>
    </row>
    <row r="10" spans="2:17" ht="13.5" customHeight="1" x14ac:dyDescent="0.25">
      <c r="B10" s="224" t="s">
        <v>100</v>
      </c>
      <c r="C10" s="224"/>
      <c r="D10" s="224"/>
      <c r="E10" s="224"/>
      <c r="F10" s="7"/>
      <c r="G10" s="152" t="s">
        <v>9</v>
      </c>
      <c r="H10" s="153"/>
      <c r="I10" s="226"/>
      <c r="J10" s="226"/>
      <c r="K10" s="226"/>
      <c r="L10" s="221"/>
      <c r="M10" s="221"/>
      <c r="N10" s="221"/>
      <c r="O10" s="221"/>
      <c r="P10" s="221"/>
      <c r="Q10" s="221"/>
    </row>
    <row r="11" spans="2:17" ht="13.5" customHeight="1" x14ac:dyDescent="0.2">
      <c r="B11" s="227"/>
      <c r="C11" s="227"/>
      <c r="D11" s="227"/>
      <c r="E11" s="227"/>
      <c r="F11" s="12"/>
      <c r="G11" s="152" t="s">
        <v>10</v>
      </c>
      <c r="H11" s="153"/>
      <c r="I11" s="228">
        <v>9.5000000000000001E-2</v>
      </c>
      <c r="J11" s="228"/>
      <c r="K11" s="228"/>
      <c r="L11" s="221"/>
      <c r="M11" s="221"/>
      <c r="N11" s="221"/>
      <c r="O11" s="221"/>
      <c r="P11" s="221"/>
      <c r="Q11" s="221"/>
    </row>
    <row r="12" spans="2:17" ht="13.5" thickTop="1" x14ac:dyDescent="0.2">
      <c r="G12" s="236" t="s">
        <v>11</v>
      </c>
      <c r="H12" s="236"/>
      <c r="I12" s="237">
        <v>0</v>
      </c>
      <c r="J12" s="237"/>
      <c r="K12" s="237"/>
      <c r="L12" s="221"/>
      <c r="M12" s="221"/>
      <c r="N12" s="221"/>
      <c r="O12" s="221"/>
      <c r="P12" s="221"/>
      <c r="Q12" s="221"/>
    </row>
    <row r="13" spans="2:17" x14ac:dyDescent="0.2">
      <c r="G13" s="244" t="s">
        <v>88</v>
      </c>
      <c r="H13" s="245"/>
      <c r="I13" s="246">
        <v>0</v>
      </c>
      <c r="J13" s="247"/>
      <c r="K13" s="248"/>
      <c r="L13" s="221"/>
      <c r="M13" s="221"/>
      <c r="N13" s="221"/>
      <c r="O13" s="221"/>
      <c r="P13" s="221"/>
      <c r="Q13" s="221"/>
    </row>
    <row r="14" spans="2:17" ht="13.5" customHeight="1" x14ac:dyDescent="0.35">
      <c r="B14" s="14"/>
      <c r="C14" s="14"/>
      <c r="D14" s="14" t="s">
        <v>12</v>
      </c>
      <c r="E14" s="14"/>
      <c r="F14" s="15"/>
      <c r="G14" s="15"/>
      <c r="H14" s="15"/>
      <c r="I14" s="15"/>
      <c r="J14" s="15"/>
      <c r="K14" s="15"/>
      <c r="L14" s="221"/>
      <c r="M14" s="221"/>
      <c r="N14" s="221"/>
      <c r="O14" s="221"/>
      <c r="P14" s="221"/>
      <c r="Q14" s="221"/>
    </row>
    <row r="15" spans="2:17" ht="13.5" customHeight="1" thickBot="1" x14ac:dyDescent="0.25">
      <c r="B15" s="251" t="s">
        <v>13</v>
      </c>
      <c r="C15" s="252"/>
      <c r="D15" s="252"/>
      <c r="E15" s="255" t="s">
        <v>14</v>
      </c>
      <c r="F15" s="257" t="s">
        <v>15</v>
      </c>
      <c r="G15" s="259" t="s">
        <v>79</v>
      </c>
      <c r="H15" s="257" t="s">
        <v>16</v>
      </c>
      <c r="I15" s="238" t="s">
        <v>17</v>
      </c>
      <c r="J15" s="238"/>
      <c r="K15" s="239"/>
      <c r="L15" s="221"/>
      <c r="M15" s="221"/>
      <c r="N15" s="221"/>
      <c r="O15" s="221"/>
      <c r="P15" s="221"/>
      <c r="Q15" s="221"/>
    </row>
    <row r="16" spans="2:17" ht="13.9" customHeight="1" x14ac:dyDescent="0.2">
      <c r="B16" s="253"/>
      <c r="C16" s="254"/>
      <c r="D16" s="254"/>
      <c r="E16" s="256"/>
      <c r="F16" s="258"/>
      <c r="G16" s="260"/>
      <c r="H16" s="258"/>
      <c r="I16" s="200" t="s">
        <v>49</v>
      </c>
      <c r="J16" s="240" t="s">
        <v>18</v>
      </c>
      <c r="K16" s="241"/>
      <c r="L16" s="221"/>
      <c r="M16" s="221"/>
      <c r="N16" s="221"/>
      <c r="O16" s="221"/>
      <c r="P16" s="221"/>
      <c r="Q16" s="221"/>
    </row>
    <row r="17" spans="2:11" ht="18.75" customHeight="1" x14ac:dyDescent="0.2">
      <c r="B17" s="242" t="s">
        <v>19</v>
      </c>
      <c r="C17" s="242"/>
      <c r="D17" s="242"/>
      <c r="E17" s="171">
        <v>1</v>
      </c>
      <c r="F17" s="16" t="s">
        <v>20</v>
      </c>
      <c r="G17" s="170">
        <v>125.5</v>
      </c>
      <c r="H17" s="17">
        <v>25.5</v>
      </c>
      <c r="I17" s="172">
        <f t="shared" ref="I17:I26" si="0">E17*G17/(1+(H17/100))</f>
        <v>100.00000000000001</v>
      </c>
      <c r="J17" s="243">
        <f t="shared" ref="J17:J26" si="1">E17*G17</f>
        <v>125.5</v>
      </c>
      <c r="K17" s="243"/>
    </row>
    <row r="18" spans="2:11" ht="18.75" customHeight="1" x14ac:dyDescent="0.2">
      <c r="B18" s="249" t="s">
        <v>101</v>
      </c>
      <c r="C18" s="249"/>
      <c r="D18" s="249"/>
      <c r="E18" s="171">
        <v>1</v>
      </c>
      <c r="F18" s="18" t="s">
        <v>52</v>
      </c>
      <c r="G18" s="170">
        <v>113.5</v>
      </c>
      <c r="H18" s="17">
        <v>13.5</v>
      </c>
      <c r="I18" s="172">
        <f t="shared" si="0"/>
        <v>100</v>
      </c>
      <c r="J18" s="250">
        <f t="shared" si="1"/>
        <v>113.5</v>
      </c>
      <c r="K18" s="250"/>
    </row>
    <row r="19" spans="2:11" ht="18.75" customHeight="1" x14ac:dyDescent="0.2">
      <c r="B19" s="249" t="s">
        <v>101</v>
      </c>
      <c r="C19" s="249"/>
      <c r="D19" s="249"/>
      <c r="E19" s="171">
        <v>1</v>
      </c>
      <c r="F19" s="18" t="s">
        <v>20</v>
      </c>
      <c r="G19" s="170">
        <v>110</v>
      </c>
      <c r="H19" s="17">
        <v>10</v>
      </c>
      <c r="I19" s="172">
        <f t="shared" si="0"/>
        <v>99.999999999999986</v>
      </c>
      <c r="J19" s="250">
        <f t="shared" si="1"/>
        <v>110</v>
      </c>
      <c r="K19" s="250"/>
    </row>
    <row r="20" spans="2:11" ht="18.75" customHeight="1" x14ac:dyDescent="0.2">
      <c r="B20" s="249"/>
      <c r="C20" s="249"/>
      <c r="D20" s="249"/>
      <c r="E20" s="171">
        <v>0</v>
      </c>
      <c r="F20" s="18">
        <v>0</v>
      </c>
      <c r="G20" s="170">
        <v>0</v>
      </c>
      <c r="H20" s="17">
        <v>0</v>
      </c>
      <c r="I20" s="172">
        <f t="shared" si="0"/>
        <v>0</v>
      </c>
      <c r="J20" s="250">
        <f t="shared" si="1"/>
        <v>0</v>
      </c>
      <c r="K20" s="250"/>
    </row>
    <row r="21" spans="2:11" ht="18.75" customHeight="1" x14ac:dyDescent="0.2">
      <c r="B21" s="249"/>
      <c r="C21" s="249"/>
      <c r="D21" s="249"/>
      <c r="E21" s="171">
        <v>0</v>
      </c>
      <c r="F21" s="18">
        <v>0</v>
      </c>
      <c r="G21" s="170">
        <v>0</v>
      </c>
      <c r="H21" s="17">
        <v>0</v>
      </c>
      <c r="I21" s="172">
        <f t="shared" si="0"/>
        <v>0</v>
      </c>
      <c r="J21" s="250">
        <f t="shared" si="1"/>
        <v>0</v>
      </c>
      <c r="K21" s="250"/>
    </row>
    <row r="22" spans="2:11" ht="18.75" customHeight="1" x14ac:dyDescent="0.2">
      <c r="B22" s="249"/>
      <c r="C22" s="249"/>
      <c r="D22" s="249"/>
      <c r="E22" s="171">
        <v>0</v>
      </c>
      <c r="F22" s="18">
        <v>0</v>
      </c>
      <c r="G22" s="170">
        <v>0</v>
      </c>
      <c r="H22" s="17">
        <v>0</v>
      </c>
      <c r="I22" s="172">
        <f t="shared" si="0"/>
        <v>0</v>
      </c>
      <c r="J22" s="250">
        <f t="shared" si="1"/>
        <v>0</v>
      </c>
      <c r="K22" s="250"/>
    </row>
    <row r="23" spans="2:11" ht="18.75" customHeight="1" x14ac:dyDescent="0.2">
      <c r="B23" s="249"/>
      <c r="C23" s="249"/>
      <c r="D23" s="249"/>
      <c r="E23" s="171">
        <v>0</v>
      </c>
      <c r="F23" s="18">
        <v>0</v>
      </c>
      <c r="G23" s="170">
        <v>0</v>
      </c>
      <c r="H23" s="17">
        <v>0</v>
      </c>
      <c r="I23" s="172">
        <f t="shared" si="0"/>
        <v>0</v>
      </c>
      <c r="J23" s="250">
        <f t="shared" si="1"/>
        <v>0</v>
      </c>
      <c r="K23" s="250"/>
    </row>
    <row r="24" spans="2:11" ht="18.75" customHeight="1" x14ac:dyDescent="0.2">
      <c r="B24" s="249"/>
      <c r="C24" s="249"/>
      <c r="D24" s="249"/>
      <c r="E24" s="171">
        <v>0</v>
      </c>
      <c r="F24" s="18">
        <v>0</v>
      </c>
      <c r="G24" s="170">
        <v>0</v>
      </c>
      <c r="H24" s="17">
        <v>0</v>
      </c>
      <c r="I24" s="172">
        <f t="shared" si="0"/>
        <v>0</v>
      </c>
      <c r="J24" s="250">
        <f t="shared" si="1"/>
        <v>0</v>
      </c>
      <c r="K24" s="250"/>
    </row>
    <row r="25" spans="2:11" ht="18.75" customHeight="1" x14ac:dyDescent="0.2">
      <c r="B25" s="249"/>
      <c r="C25" s="249"/>
      <c r="D25" s="249"/>
      <c r="E25" s="171">
        <v>0</v>
      </c>
      <c r="F25" s="18">
        <v>0</v>
      </c>
      <c r="G25" s="170">
        <v>0</v>
      </c>
      <c r="H25" s="17">
        <v>0</v>
      </c>
      <c r="I25" s="172">
        <f t="shared" si="0"/>
        <v>0</v>
      </c>
      <c r="J25" s="250">
        <f t="shared" si="1"/>
        <v>0</v>
      </c>
      <c r="K25" s="250"/>
    </row>
    <row r="26" spans="2:11" ht="18.75" customHeight="1" x14ac:dyDescent="0.2">
      <c r="B26" s="249"/>
      <c r="C26" s="249"/>
      <c r="D26" s="249"/>
      <c r="E26" s="171">
        <v>0</v>
      </c>
      <c r="F26" s="18">
        <v>0</v>
      </c>
      <c r="G26" s="170">
        <v>0</v>
      </c>
      <c r="H26" s="17">
        <v>0</v>
      </c>
      <c r="I26" s="172">
        <f t="shared" si="0"/>
        <v>0</v>
      </c>
      <c r="J26" s="250">
        <f t="shared" si="1"/>
        <v>0</v>
      </c>
      <c r="K26" s="250"/>
    </row>
    <row r="27" spans="2:11" ht="18.75" customHeight="1" x14ac:dyDescent="0.2">
      <c r="B27" s="261"/>
      <c r="C27" s="261"/>
      <c r="D27" s="261"/>
      <c r="E27" s="19"/>
      <c r="F27" s="20"/>
      <c r="G27" s="262" t="s">
        <v>21</v>
      </c>
      <c r="H27" s="262"/>
      <c r="I27" s="173">
        <f>SUM(I17:I26)</f>
        <v>300</v>
      </c>
      <c r="J27" s="263">
        <f>SUM(J17:K26)</f>
        <v>349</v>
      </c>
      <c r="K27" s="263"/>
    </row>
    <row r="28" spans="2:11" ht="6" customHeight="1" x14ac:dyDescent="0.2">
      <c r="B28" s="21"/>
      <c r="C28" s="21"/>
      <c r="D28" s="21"/>
      <c r="E28" s="22"/>
      <c r="F28" s="23"/>
      <c r="G28" s="22"/>
      <c r="H28" s="24"/>
      <c r="I28" s="22"/>
      <c r="J28" s="25"/>
      <c r="K28" s="25"/>
    </row>
    <row r="29" spans="2:11" ht="18.75" customHeight="1" x14ac:dyDescent="0.2">
      <c r="B29" s="278" t="s">
        <v>22</v>
      </c>
      <c r="C29" s="279"/>
      <c r="D29" s="163">
        <v>0.1</v>
      </c>
      <c r="E29" s="164">
        <f>alv!M14</f>
        <v>10</v>
      </c>
      <c r="F29" s="163">
        <v>0.13500000000000001</v>
      </c>
      <c r="G29" s="164">
        <f>alv!L14</f>
        <v>13.5</v>
      </c>
      <c r="H29" s="165">
        <v>0.255</v>
      </c>
      <c r="I29" s="164">
        <f>alv!K14</f>
        <v>25.5</v>
      </c>
      <c r="J29" s="26"/>
      <c r="K29" s="27"/>
    </row>
    <row r="30" spans="2:11" x14ac:dyDescent="0.2">
      <c r="B30" s="28"/>
      <c r="C30" s="28"/>
      <c r="D30" s="29"/>
      <c r="E30" s="30"/>
      <c r="F30" s="29"/>
      <c r="G30" s="30"/>
      <c r="H30" s="31"/>
      <c r="I30" s="30"/>
      <c r="J30" s="26"/>
      <c r="K30" s="27"/>
    </row>
    <row r="31" spans="2:11" ht="11.25" customHeight="1" x14ac:dyDescent="0.2">
      <c r="B31" s="28"/>
      <c r="C31" s="28"/>
      <c r="D31" s="32" t="s">
        <v>23</v>
      </c>
      <c r="E31" s="30"/>
      <c r="F31" s="29"/>
      <c r="G31" s="32" t="s">
        <v>24</v>
      </c>
      <c r="I31" s="30"/>
      <c r="J31" s="26"/>
      <c r="K31" s="27"/>
    </row>
    <row r="32" spans="2:11" ht="16.5" customHeight="1" x14ac:dyDescent="0.2">
      <c r="B32" s="198" t="s">
        <v>25</v>
      </c>
      <c r="C32" s="28"/>
      <c r="D32" s="33"/>
      <c r="E32" s="34"/>
      <c r="F32" s="33"/>
      <c r="G32" s="34"/>
      <c r="H32" s="35"/>
      <c r="I32" s="34"/>
      <c r="J32" s="36"/>
      <c r="K32" s="37"/>
    </row>
    <row r="33" spans="2:11" x14ac:dyDescent="0.2">
      <c r="B33" s="28"/>
      <c r="C33" s="28"/>
      <c r="D33" s="30"/>
      <c r="E33" s="30"/>
      <c r="F33" s="29"/>
      <c r="G33" s="276" t="s">
        <v>94</v>
      </c>
      <c r="H33" s="277"/>
      <c r="I33" s="277"/>
      <c r="J33" s="277"/>
      <c r="K33" s="277"/>
    </row>
    <row r="34" spans="2:11" x14ac:dyDescent="0.2">
      <c r="B34" s="28"/>
      <c r="C34" s="28"/>
      <c r="D34" s="29"/>
      <c r="E34" s="30"/>
      <c r="F34" s="29"/>
      <c r="G34" s="30"/>
      <c r="H34" s="31"/>
      <c r="I34" s="30"/>
      <c r="J34" s="26"/>
      <c r="K34" s="27"/>
    </row>
    <row r="35" spans="2:11" ht="12.75" customHeight="1" x14ac:dyDescent="0.2">
      <c r="B35" s="38"/>
      <c r="C35" s="38"/>
      <c r="D35" s="33"/>
      <c r="E35" s="34"/>
      <c r="F35" s="33"/>
      <c r="G35" s="34"/>
      <c r="H35" s="35"/>
      <c r="I35" s="34"/>
      <c r="J35" s="36"/>
      <c r="K35" s="37"/>
    </row>
    <row r="36" spans="2:11" ht="13.15" customHeight="1" x14ac:dyDescent="0.2">
      <c r="B36" s="268" t="s">
        <v>85</v>
      </c>
      <c r="C36" s="268"/>
      <c r="D36" s="268"/>
      <c r="E36" s="1"/>
      <c r="F36" s="39"/>
      <c r="G36" s="40"/>
      <c r="H36" s="40"/>
      <c r="I36" s="1"/>
      <c r="J36" s="1"/>
      <c r="K36" s="41"/>
    </row>
    <row r="37" spans="2:11" x14ac:dyDescent="0.2">
      <c r="B37" s="268"/>
      <c r="C37" s="268"/>
      <c r="D37" s="268"/>
      <c r="E37" s="269" t="s">
        <v>73</v>
      </c>
      <c r="F37" s="269"/>
      <c r="G37" s="269"/>
      <c r="H37" s="269"/>
      <c r="I37" s="41" t="s">
        <v>26</v>
      </c>
      <c r="J37" s="270" t="s">
        <v>27</v>
      </c>
      <c r="K37" s="270"/>
    </row>
    <row r="38" spans="2:11" x14ac:dyDescent="0.2">
      <c r="B38" s="270" t="s">
        <v>91</v>
      </c>
      <c r="C38" s="270"/>
      <c r="D38" s="270"/>
      <c r="E38" s="269" t="s">
        <v>72</v>
      </c>
      <c r="F38" s="269"/>
      <c r="G38" s="269"/>
      <c r="H38" s="269"/>
      <c r="I38" s="41" t="s">
        <v>28</v>
      </c>
      <c r="J38" s="270" t="s">
        <v>29</v>
      </c>
      <c r="K38" s="270"/>
    </row>
    <row r="39" spans="2:11" x14ac:dyDescent="0.2">
      <c r="B39" s="270" t="s">
        <v>86</v>
      </c>
      <c r="C39" s="270"/>
      <c r="D39" s="270"/>
      <c r="E39" s="286" t="s">
        <v>74</v>
      </c>
      <c r="F39" s="286"/>
      <c r="G39" s="286"/>
      <c r="H39" s="286"/>
      <c r="I39" s="112" t="s">
        <v>30</v>
      </c>
      <c r="J39" s="166"/>
      <c r="K39" s="13"/>
    </row>
    <row r="40" spans="2:11" ht="6" customHeight="1" x14ac:dyDescent="0.2">
      <c r="B40" s="42"/>
      <c r="C40" s="42"/>
      <c r="D40" s="42"/>
      <c r="E40" s="43" t="s">
        <v>12</v>
      </c>
      <c r="F40" s="288"/>
      <c r="G40" s="288"/>
      <c r="H40" s="288"/>
      <c r="I40" s="274"/>
      <c r="J40" s="274"/>
      <c r="K40" s="274"/>
    </row>
    <row r="41" spans="2:11" ht="13.15" customHeight="1" x14ac:dyDescent="0.2">
      <c r="B41" s="272" t="s">
        <v>31</v>
      </c>
      <c r="C41" s="44"/>
      <c r="D41" s="45"/>
      <c r="E41" s="273"/>
      <c r="F41" s="273"/>
      <c r="G41" s="182" t="s">
        <v>32</v>
      </c>
      <c r="H41" s="183"/>
      <c r="I41" s="184"/>
      <c r="J41" s="264" t="s">
        <v>33</v>
      </c>
      <c r="K41" s="264"/>
    </row>
    <row r="42" spans="2:11" x14ac:dyDescent="0.2">
      <c r="B42" s="272"/>
      <c r="C42" s="271" t="s">
        <v>34</v>
      </c>
      <c r="D42" s="271"/>
      <c r="E42" s="271"/>
      <c r="F42" s="271"/>
      <c r="G42" s="271" t="s">
        <v>34</v>
      </c>
      <c r="H42" s="271"/>
      <c r="I42" s="271"/>
      <c r="J42" s="265"/>
      <c r="K42" s="265"/>
    </row>
    <row r="43" spans="2:11" ht="11.25" customHeight="1" x14ac:dyDescent="0.2">
      <c r="B43" s="272"/>
      <c r="C43" s="46"/>
      <c r="D43" s="47"/>
      <c r="E43" s="47"/>
      <c r="F43" s="48"/>
      <c r="G43" s="185"/>
      <c r="H43" s="186"/>
      <c r="I43" s="187"/>
      <c r="J43" s="185"/>
      <c r="K43" s="186"/>
    </row>
    <row r="44" spans="2:11" ht="12.75" customHeight="1" x14ac:dyDescent="0.2">
      <c r="B44" s="266" t="s">
        <v>35</v>
      </c>
      <c r="C44" s="267" t="str">
        <f>B36</f>
        <v>Yrityksen nimi</v>
      </c>
      <c r="D44" s="267"/>
      <c r="E44" s="267"/>
      <c r="F44" s="267"/>
      <c r="G44" s="49"/>
      <c r="H44" s="50"/>
      <c r="I44" s="50"/>
      <c r="J44" s="50"/>
      <c r="K44" s="50"/>
    </row>
    <row r="45" spans="2:11" ht="13.5" customHeight="1" x14ac:dyDescent="0.2">
      <c r="B45" s="266"/>
      <c r="C45" s="267"/>
      <c r="D45" s="267"/>
      <c r="E45" s="267"/>
      <c r="F45" s="267"/>
      <c r="G45" s="49"/>
      <c r="H45" s="50"/>
      <c r="I45" s="50"/>
      <c r="J45" s="50"/>
      <c r="K45" s="50"/>
    </row>
    <row r="46" spans="2:11" x14ac:dyDescent="0.2">
      <c r="B46" s="178"/>
      <c r="C46" s="51"/>
      <c r="D46" s="51"/>
      <c r="E46" s="51"/>
      <c r="G46" s="49"/>
      <c r="H46" s="50"/>
      <c r="I46" s="50"/>
      <c r="J46" s="50"/>
      <c r="K46" s="50"/>
    </row>
    <row r="47" spans="2:11" x14ac:dyDescent="0.2">
      <c r="B47" s="179"/>
      <c r="C47" s="52"/>
      <c r="D47" s="52"/>
      <c r="E47" s="52"/>
      <c r="G47" s="49"/>
      <c r="H47" s="50"/>
      <c r="I47" s="50"/>
      <c r="J47" s="50"/>
      <c r="K47" s="50"/>
    </row>
    <row r="48" spans="2:11" x14ac:dyDescent="0.2">
      <c r="B48" s="179" t="s">
        <v>36</v>
      </c>
      <c r="C48" s="289" t="str">
        <f>B7</f>
        <v>Yrityksen nmi</v>
      </c>
      <c r="D48" s="289"/>
      <c r="E48" s="289"/>
      <c r="F48" s="289"/>
      <c r="G48" s="49"/>
      <c r="H48" s="50"/>
      <c r="I48" s="50"/>
      <c r="J48" s="50"/>
      <c r="K48" s="50"/>
    </row>
    <row r="49" spans="2:11" x14ac:dyDescent="0.2">
      <c r="B49" s="179"/>
      <c r="C49" s="289"/>
      <c r="D49" s="289"/>
      <c r="E49" s="289"/>
      <c r="F49" s="289"/>
      <c r="G49" s="49"/>
      <c r="H49" s="50"/>
      <c r="I49" s="50"/>
      <c r="J49" s="50"/>
      <c r="K49" s="50"/>
    </row>
    <row r="50" spans="2:11" x14ac:dyDescent="0.2">
      <c r="B50" s="179"/>
      <c r="C50" s="290"/>
      <c r="D50" s="290"/>
      <c r="E50" s="290"/>
      <c r="F50" s="290"/>
      <c r="G50" s="53"/>
      <c r="H50" s="54"/>
      <c r="I50" s="54"/>
      <c r="J50" s="54"/>
      <c r="K50" s="54"/>
    </row>
    <row r="51" spans="2:11" x14ac:dyDescent="0.2">
      <c r="B51" s="181" t="s">
        <v>24</v>
      </c>
      <c r="C51" s="55"/>
      <c r="D51" s="56"/>
      <c r="E51" s="56"/>
      <c r="F51" s="57"/>
      <c r="G51" s="280" t="s">
        <v>37</v>
      </c>
      <c r="H51" s="287">
        <f>I12</f>
        <v>0</v>
      </c>
      <c r="I51" s="287"/>
      <c r="J51" s="287"/>
      <c r="K51" s="287"/>
    </row>
    <row r="52" spans="2:11" ht="10.5" customHeight="1" x14ac:dyDescent="0.2">
      <c r="B52" s="180"/>
      <c r="C52" s="58"/>
      <c r="D52" s="47"/>
      <c r="E52" s="47"/>
      <c r="F52" s="48"/>
      <c r="G52" s="280"/>
      <c r="H52" s="287"/>
      <c r="I52" s="287"/>
      <c r="J52" s="287"/>
      <c r="K52" s="287"/>
    </row>
    <row r="53" spans="2:11" x14ac:dyDescent="0.2">
      <c r="B53" s="281" t="s">
        <v>38</v>
      </c>
      <c r="C53" s="282"/>
      <c r="D53" s="282"/>
      <c r="E53" s="282"/>
      <c r="F53" s="282"/>
      <c r="G53" s="283" t="s">
        <v>39</v>
      </c>
      <c r="H53" s="284">
        <f>I8</f>
        <v>46037</v>
      </c>
      <c r="I53" s="284"/>
      <c r="J53" s="59" t="s">
        <v>40</v>
      </c>
      <c r="K53" s="60"/>
    </row>
    <row r="54" spans="2:11" x14ac:dyDescent="0.2">
      <c r="B54" s="281"/>
      <c r="C54" s="282"/>
      <c r="D54" s="282"/>
      <c r="E54" s="282"/>
      <c r="F54" s="282"/>
      <c r="G54" s="283"/>
      <c r="H54" s="284"/>
      <c r="I54" s="284"/>
      <c r="J54" s="285">
        <f>J27</f>
        <v>349</v>
      </c>
      <c r="K54" s="285"/>
    </row>
    <row r="55" spans="2:11" ht="6" customHeight="1" x14ac:dyDescent="0.2"/>
    <row r="56" spans="2:11" ht="13.5" x14ac:dyDescent="0.25">
      <c r="B56" s="167"/>
      <c r="I56" s="275"/>
      <c r="J56" s="275"/>
      <c r="K56" s="275"/>
    </row>
    <row r="57" spans="2:11" x14ac:dyDescent="0.2">
      <c r="K57" s="160" t="s">
        <v>12</v>
      </c>
    </row>
  </sheetData>
  <sheetProtection algorithmName="SHA-512" hashValue="8osokUiudyXd07TxaK7gCGNXlM7Guz7W2INudPFY2bE7uWhJ+zz48KefIHyHIZDHHhBAAYWDYtnqCbUNCw4kLA==" saltValue="BC2QmaqUehg5Cg1WReJTwQ==" spinCount="100000" sheet="1" scenarios="1" formatCells="0" selectLockedCells="1"/>
  <mergeCells count="79">
    <mergeCell ref="I56:K56"/>
    <mergeCell ref="G33:K33"/>
    <mergeCell ref="B29:C29"/>
    <mergeCell ref="J38:K38"/>
    <mergeCell ref="G51:G52"/>
    <mergeCell ref="B53:B54"/>
    <mergeCell ref="C53:F54"/>
    <mergeCell ref="G53:G54"/>
    <mergeCell ref="H53:I54"/>
    <mergeCell ref="J54:K54"/>
    <mergeCell ref="B39:D39"/>
    <mergeCell ref="E39:H39"/>
    <mergeCell ref="H51:K52"/>
    <mergeCell ref="F40:H40"/>
    <mergeCell ref="C48:F49"/>
    <mergeCell ref="C50:F50"/>
    <mergeCell ref="J41:K41"/>
    <mergeCell ref="J42:K42"/>
    <mergeCell ref="B44:B45"/>
    <mergeCell ref="C44:F45"/>
    <mergeCell ref="B36:D37"/>
    <mergeCell ref="E37:H37"/>
    <mergeCell ref="B38:D38"/>
    <mergeCell ref="E38:H38"/>
    <mergeCell ref="C42:F42"/>
    <mergeCell ref="G42:I42"/>
    <mergeCell ref="B41:B43"/>
    <mergeCell ref="E41:F41"/>
    <mergeCell ref="I40:K40"/>
    <mergeCell ref="J37:K37"/>
    <mergeCell ref="B25:D25"/>
    <mergeCell ref="J25:K25"/>
    <mergeCell ref="B26:D26"/>
    <mergeCell ref="J26:K26"/>
    <mergeCell ref="B27:D27"/>
    <mergeCell ref="G27:H27"/>
    <mergeCell ref="J27:K27"/>
    <mergeCell ref="B22:D22"/>
    <mergeCell ref="J22:K22"/>
    <mergeCell ref="B23:D23"/>
    <mergeCell ref="J23:K23"/>
    <mergeCell ref="B24:D24"/>
    <mergeCell ref="J24:K24"/>
    <mergeCell ref="B19:D19"/>
    <mergeCell ref="J19:K19"/>
    <mergeCell ref="B20:D20"/>
    <mergeCell ref="J20:K20"/>
    <mergeCell ref="B21:D21"/>
    <mergeCell ref="J21:K21"/>
    <mergeCell ref="B18:D18"/>
    <mergeCell ref="J18:K18"/>
    <mergeCell ref="B15:D16"/>
    <mergeCell ref="E15:E16"/>
    <mergeCell ref="F15:F16"/>
    <mergeCell ref="G15:G16"/>
    <mergeCell ref="H15:H16"/>
    <mergeCell ref="G12:H12"/>
    <mergeCell ref="I12:K12"/>
    <mergeCell ref="I15:K15"/>
    <mergeCell ref="J16:K16"/>
    <mergeCell ref="B17:D17"/>
    <mergeCell ref="J17:K17"/>
    <mergeCell ref="G13:H13"/>
    <mergeCell ref="I13:K13"/>
    <mergeCell ref="B7:E7"/>
    <mergeCell ref="B8:E8"/>
    <mergeCell ref="B3:E4"/>
    <mergeCell ref="G3:K3"/>
    <mergeCell ref="I4:K4"/>
    <mergeCell ref="G5:H5"/>
    <mergeCell ref="I5:K5"/>
    <mergeCell ref="I6:K6"/>
    <mergeCell ref="I8:K8"/>
    <mergeCell ref="B9:E9"/>
    <mergeCell ref="I9:K9"/>
    <mergeCell ref="B10:E10"/>
    <mergeCell ref="I10:K10"/>
    <mergeCell ref="B11:E11"/>
    <mergeCell ref="I11:K11"/>
  </mergeCells>
  <pageMargins left="0.86597222222222225" right="0.51180555555555551" top="0.55138888888888893" bottom="0.35416666666666669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</sheetPr>
  <dimension ref="B2:Z59"/>
  <sheetViews>
    <sheetView showGridLines="0" showZeros="0" defaultGridColor="0" colorId="23" zoomScale="110" zoomScaleNormal="110" workbookViewId="0">
      <selection activeCell="B26" sqref="B26:D26"/>
    </sheetView>
  </sheetViews>
  <sheetFormatPr defaultRowHeight="12.75" x14ac:dyDescent="0.2"/>
  <cols>
    <col min="1" max="1" width="13" customWidth="1"/>
    <col min="2" max="2" width="13.5703125" customWidth="1"/>
    <col min="3" max="3" width="12.140625" customWidth="1"/>
    <col min="4" max="4" width="12.28515625" customWidth="1"/>
    <col min="5" max="5" width="4.5703125" customWidth="1"/>
    <col min="6" max="6" width="3.7109375" customWidth="1"/>
    <col min="7" max="7" width="5.85546875" customWidth="1"/>
    <col min="8" max="8" width="10.5703125" customWidth="1"/>
    <col min="9" max="9" width="5.140625" customWidth="1"/>
    <col min="10" max="10" width="11.5703125" customWidth="1"/>
    <col min="11" max="11" width="12.28515625" customWidth="1"/>
    <col min="17" max="17" width="11.28515625" customWidth="1"/>
  </cols>
  <sheetData>
    <row r="2" spans="2:16" x14ac:dyDescent="0.2">
      <c r="B2" s="191" t="s">
        <v>77</v>
      </c>
    </row>
    <row r="3" spans="2:16" ht="15" customHeight="1" x14ac:dyDescent="0.25">
      <c r="B3" s="232" t="s">
        <v>0</v>
      </c>
      <c r="C3" s="232"/>
      <c r="D3" s="232"/>
      <c r="E3" s="232"/>
      <c r="F3" s="232"/>
      <c r="H3" s="233"/>
      <c r="I3" s="233"/>
      <c r="J3" s="233"/>
      <c r="K3" s="233"/>
    </row>
    <row r="4" spans="2:16" ht="15" customHeight="1" x14ac:dyDescent="0.25">
      <c r="B4" s="232"/>
      <c r="C4" s="232"/>
      <c r="D4" s="232"/>
      <c r="E4" s="232"/>
      <c r="F4" s="232"/>
      <c r="H4" s="61"/>
      <c r="J4" s="62"/>
      <c r="K4" s="63"/>
    </row>
    <row r="5" spans="2:16" ht="13.5" customHeight="1" x14ac:dyDescent="0.2">
      <c r="H5" s="291" t="s">
        <v>1</v>
      </c>
      <c r="I5" s="291"/>
      <c r="J5" s="234">
        <v>46023</v>
      </c>
      <c r="K5" s="234"/>
      <c r="M5" s="3"/>
    </row>
    <row r="6" spans="2:16" ht="13.5" customHeight="1" x14ac:dyDescent="0.2">
      <c r="B6" s="190" t="s">
        <v>81</v>
      </c>
      <c r="C6" s="176"/>
      <c r="D6" s="176"/>
      <c r="E6" s="176"/>
      <c r="F6" s="177"/>
      <c r="G6" s="2"/>
      <c r="H6" s="292" t="s">
        <v>2</v>
      </c>
      <c r="I6" s="292"/>
      <c r="J6" s="226" t="s">
        <v>41</v>
      </c>
      <c r="K6" s="226"/>
      <c r="M6" s="3" t="s">
        <v>12</v>
      </c>
      <c r="N6" s="4"/>
      <c r="O6" s="4"/>
      <c r="P6" s="4"/>
    </row>
    <row r="7" spans="2:16" ht="13.5" customHeight="1" x14ac:dyDescent="0.25">
      <c r="B7" s="293" t="s">
        <v>85</v>
      </c>
      <c r="C7" s="293"/>
      <c r="D7" s="293"/>
      <c r="E7" s="293"/>
      <c r="F7" s="293"/>
      <c r="G7" s="7"/>
      <c r="H7" s="291" t="s">
        <v>4</v>
      </c>
      <c r="I7" s="291"/>
      <c r="J7" s="226" t="s">
        <v>41</v>
      </c>
      <c r="K7" s="226"/>
      <c r="M7" s="5"/>
      <c r="N7" s="4"/>
      <c r="O7" s="4"/>
      <c r="P7" s="4"/>
    </row>
    <row r="8" spans="2:16" ht="13.5" customHeight="1" x14ac:dyDescent="0.25">
      <c r="B8" s="294" t="s">
        <v>95</v>
      </c>
      <c r="C8" s="294"/>
      <c r="D8" s="294"/>
      <c r="E8" s="294"/>
      <c r="F8" s="294"/>
      <c r="G8" s="7"/>
      <c r="H8" s="291" t="s">
        <v>5</v>
      </c>
      <c r="I8" s="291"/>
      <c r="J8" s="64">
        <v>14</v>
      </c>
      <c r="K8" s="65" t="s">
        <v>6</v>
      </c>
      <c r="M8" s="6"/>
      <c r="N8" s="4"/>
      <c r="O8" s="4"/>
      <c r="P8" s="4"/>
    </row>
    <row r="9" spans="2:16" ht="13.5" customHeight="1" x14ac:dyDescent="0.25">
      <c r="B9" s="293" t="s">
        <v>99</v>
      </c>
      <c r="C9" s="293"/>
      <c r="D9" s="293"/>
      <c r="E9" s="293"/>
      <c r="F9" s="293"/>
      <c r="G9" s="7"/>
      <c r="H9" s="291" t="s">
        <v>7</v>
      </c>
      <c r="I9" s="291"/>
      <c r="J9" s="225">
        <f>IF(J5=0,0,J5+J8)</f>
        <v>46037</v>
      </c>
      <c r="K9" s="225"/>
      <c r="M9" s="6"/>
      <c r="N9" s="4"/>
      <c r="O9" s="4"/>
      <c r="P9" s="4"/>
    </row>
    <row r="10" spans="2:16" ht="13.5" customHeight="1" x14ac:dyDescent="0.25">
      <c r="B10" s="295" t="s">
        <v>100</v>
      </c>
      <c r="C10" s="295"/>
      <c r="D10" s="295"/>
      <c r="E10" s="295"/>
      <c r="F10" s="295"/>
      <c r="G10" s="7"/>
      <c r="H10" s="291" t="s">
        <v>42</v>
      </c>
      <c r="I10" s="291"/>
      <c r="J10" s="226" t="s">
        <v>3</v>
      </c>
      <c r="K10" s="226"/>
      <c r="M10" s="11"/>
      <c r="N10" s="4"/>
      <c r="O10" s="4"/>
      <c r="P10" s="4"/>
    </row>
    <row r="11" spans="2:16" ht="13.5" customHeight="1" x14ac:dyDescent="0.2">
      <c r="B11" s="296"/>
      <c r="C11" s="296"/>
      <c r="D11" s="296"/>
      <c r="E11" s="296"/>
      <c r="F11" s="296"/>
      <c r="G11" s="12"/>
      <c r="H11" s="297" t="s">
        <v>8</v>
      </c>
      <c r="I11" s="297"/>
      <c r="J11" s="226"/>
      <c r="K11" s="226"/>
    </row>
    <row r="12" spans="2:16" ht="13.5" customHeight="1" x14ac:dyDescent="0.2">
      <c r="H12" s="236" t="s">
        <v>9</v>
      </c>
      <c r="I12" s="236"/>
      <c r="J12" s="298"/>
      <c r="K12" s="298"/>
    </row>
    <row r="13" spans="2:16" ht="13.5" customHeight="1" x14ac:dyDescent="0.2">
      <c r="H13" s="297" t="s">
        <v>43</v>
      </c>
      <c r="I13" s="297"/>
      <c r="J13" s="299">
        <v>0</v>
      </c>
      <c r="K13" s="299"/>
    </row>
    <row r="14" spans="2:16" ht="13.5" customHeight="1" x14ac:dyDescent="0.2">
      <c r="H14" s="297" t="s">
        <v>10</v>
      </c>
      <c r="I14" s="297"/>
      <c r="J14" s="300">
        <v>9.5000000000000001E-2</v>
      </c>
      <c r="K14" s="300"/>
    </row>
    <row r="15" spans="2:16" ht="9.75" customHeight="1" x14ac:dyDescent="0.2">
      <c r="H15" s="66"/>
      <c r="I15" s="67"/>
      <c r="J15" s="68"/>
      <c r="K15" s="69"/>
    </row>
    <row r="16" spans="2:16" ht="18" customHeight="1" x14ac:dyDescent="0.2">
      <c r="B16" s="301" t="s">
        <v>44</v>
      </c>
      <c r="C16" s="301"/>
      <c r="D16" s="301"/>
      <c r="E16" s="301"/>
      <c r="F16" s="301"/>
      <c r="G16" s="301"/>
      <c r="H16" s="301"/>
      <c r="I16" s="301"/>
      <c r="J16" s="301"/>
      <c r="K16" s="301"/>
    </row>
    <row r="17" spans="2:26" ht="12.75" customHeight="1" x14ac:dyDescent="0.2">
      <c r="B17" s="70" t="s">
        <v>87</v>
      </c>
      <c r="C17" s="302"/>
      <c r="D17" s="302"/>
      <c r="E17" s="302"/>
      <c r="F17" s="302"/>
      <c r="G17" s="302"/>
      <c r="H17" s="303" t="s">
        <v>90</v>
      </c>
      <c r="I17" s="303"/>
      <c r="J17" s="304"/>
      <c r="K17" s="304"/>
    </row>
    <row r="18" spans="2:26" ht="12.75" customHeight="1" x14ac:dyDescent="0.2">
      <c r="B18" s="70" t="s">
        <v>88</v>
      </c>
      <c r="C18" s="302"/>
      <c r="D18" s="302"/>
      <c r="E18" s="302"/>
      <c r="F18" s="302"/>
      <c r="G18" s="302"/>
      <c r="H18" s="305" t="s">
        <v>45</v>
      </c>
      <c r="I18" s="305"/>
      <c r="J18" s="302" t="s">
        <v>71</v>
      </c>
      <c r="K18" s="302"/>
    </row>
    <row r="19" spans="2:26" ht="12.75" customHeight="1" x14ac:dyDescent="0.2">
      <c r="B19" s="70" t="s">
        <v>89</v>
      </c>
      <c r="C19" s="302"/>
      <c r="D19" s="302"/>
      <c r="E19" s="302"/>
      <c r="F19" s="302"/>
      <c r="G19" s="302"/>
      <c r="H19" s="71"/>
      <c r="I19" s="71"/>
      <c r="J19" s="71"/>
      <c r="K19" s="71"/>
    </row>
    <row r="20" spans="2:26" ht="6.75" customHeight="1" x14ac:dyDescent="0.35">
      <c r="B20" s="14"/>
      <c r="C20" s="14" t="s">
        <v>12</v>
      </c>
      <c r="D20" s="14"/>
      <c r="E20" s="14"/>
      <c r="F20" s="14"/>
      <c r="G20" s="15"/>
      <c r="H20" s="15"/>
      <c r="I20" s="15"/>
      <c r="J20" s="15"/>
      <c r="K20" s="15"/>
    </row>
    <row r="21" spans="2:26" ht="12.75" customHeight="1" thickBot="1" x14ac:dyDescent="0.25">
      <c r="B21" s="251" t="s">
        <v>46</v>
      </c>
      <c r="C21" s="252"/>
      <c r="D21" s="252"/>
      <c r="E21" s="259" t="s">
        <v>14</v>
      </c>
      <c r="F21" s="259"/>
      <c r="G21" s="259" t="s">
        <v>47</v>
      </c>
      <c r="H21" s="259" t="s">
        <v>82</v>
      </c>
      <c r="I21" s="259" t="s">
        <v>80</v>
      </c>
      <c r="J21" s="306" t="s">
        <v>48</v>
      </c>
      <c r="K21" s="307"/>
      <c r="Z21" s="72"/>
    </row>
    <row r="22" spans="2:26" ht="12.75" customHeight="1" x14ac:dyDescent="0.2">
      <c r="B22" s="253"/>
      <c r="C22" s="254"/>
      <c r="D22" s="254"/>
      <c r="E22" s="260"/>
      <c r="F22" s="260"/>
      <c r="G22" s="260"/>
      <c r="H22" s="260"/>
      <c r="I22" s="260"/>
      <c r="J22" s="201" t="s">
        <v>49</v>
      </c>
      <c r="K22" s="202" t="s">
        <v>78</v>
      </c>
      <c r="Z22" s="72"/>
    </row>
    <row r="23" spans="2:26" ht="12.75" customHeight="1" x14ac:dyDescent="0.2">
      <c r="B23" s="310" t="s">
        <v>50</v>
      </c>
      <c r="C23" s="310"/>
      <c r="D23" s="310"/>
      <c r="E23" s="311">
        <v>1</v>
      </c>
      <c r="F23" s="311"/>
      <c r="G23" s="73" t="s">
        <v>20</v>
      </c>
      <c r="H23" s="188">
        <v>100</v>
      </c>
      <c r="I23" s="17">
        <v>25.5</v>
      </c>
      <c r="J23" s="172">
        <f t="shared" ref="J23:J41" si="0">E23*H23</f>
        <v>100</v>
      </c>
      <c r="K23" s="172">
        <f t="shared" ref="K23:K41" si="1">ROUNDDOWN(I23%*J23+J23,2)</f>
        <v>125.5</v>
      </c>
      <c r="Z23" s="72"/>
    </row>
    <row r="24" spans="2:26" ht="12.75" customHeight="1" x14ac:dyDescent="0.2">
      <c r="B24" s="308" t="s">
        <v>51</v>
      </c>
      <c r="C24" s="308"/>
      <c r="D24" s="308"/>
      <c r="E24" s="309">
        <v>1</v>
      </c>
      <c r="F24" s="309"/>
      <c r="G24" s="168" t="s">
        <v>52</v>
      </c>
      <c r="H24" s="189">
        <v>100</v>
      </c>
      <c r="I24" s="74">
        <v>13.5</v>
      </c>
      <c r="J24" s="172">
        <f t="shared" si="0"/>
        <v>100</v>
      </c>
      <c r="K24" s="172">
        <f t="shared" si="1"/>
        <v>113.5</v>
      </c>
      <c r="Z24" s="72"/>
    </row>
    <row r="25" spans="2:26" ht="12.75" customHeight="1" x14ac:dyDescent="0.2">
      <c r="B25" s="308" t="s">
        <v>53</v>
      </c>
      <c r="C25" s="308"/>
      <c r="D25" s="308"/>
      <c r="E25" s="309">
        <v>1</v>
      </c>
      <c r="F25" s="309"/>
      <c r="G25" s="168" t="s">
        <v>20</v>
      </c>
      <c r="H25" s="189">
        <v>100</v>
      </c>
      <c r="I25" s="74">
        <v>10</v>
      </c>
      <c r="J25" s="172">
        <f t="shared" si="0"/>
        <v>100</v>
      </c>
      <c r="K25" s="172">
        <f t="shared" si="1"/>
        <v>110</v>
      </c>
      <c r="Z25" s="72"/>
    </row>
    <row r="26" spans="2:26" ht="12.75" customHeight="1" x14ac:dyDescent="0.2">
      <c r="B26" s="308"/>
      <c r="C26" s="308"/>
      <c r="D26" s="308"/>
      <c r="E26" s="309">
        <v>0</v>
      </c>
      <c r="F26" s="309"/>
      <c r="G26" s="168"/>
      <c r="H26" s="189">
        <v>0</v>
      </c>
      <c r="I26" s="74">
        <v>0</v>
      </c>
      <c r="J26" s="172">
        <f t="shared" si="0"/>
        <v>0</v>
      </c>
      <c r="K26" s="172">
        <f t="shared" si="1"/>
        <v>0</v>
      </c>
      <c r="Z26" s="72"/>
    </row>
    <row r="27" spans="2:26" ht="12.75" customHeight="1" x14ac:dyDescent="0.2">
      <c r="B27" s="308"/>
      <c r="C27" s="308"/>
      <c r="D27" s="308"/>
      <c r="E27" s="309">
        <v>0</v>
      </c>
      <c r="F27" s="309"/>
      <c r="G27" s="168"/>
      <c r="H27" s="189">
        <v>0</v>
      </c>
      <c r="I27" s="74">
        <v>0</v>
      </c>
      <c r="J27" s="172">
        <f t="shared" si="0"/>
        <v>0</v>
      </c>
      <c r="K27" s="172">
        <f t="shared" si="1"/>
        <v>0</v>
      </c>
      <c r="Z27" s="72"/>
    </row>
    <row r="28" spans="2:26" ht="12.75" customHeight="1" x14ac:dyDescent="0.2">
      <c r="B28" s="308"/>
      <c r="C28" s="308"/>
      <c r="D28" s="308"/>
      <c r="E28" s="309">
        <v>0</v>
      </c>
      <c r="F28" s="309"/>
      <c r="G28" s="168"/>
      <c r="H28" s="189">
        <v>0</v>
      </c>
      <c r="I28" s="74">
        <v>0</v>
      </c>
      <c r="J28" s="172">
        <f t="shared" si="0"/>
        <v>0</v>
      </c>
      <c r="K28" s="172">
        <f t="shared" si="1"/>
        <v>0</v>
      </c>
      <c r="Z28" s="72"/>
    </row>
    <row r="29" spans="2:26" ht="12.75" customHeight="1" x14ac:dyDescent="0.2">
      <c r="B29" s="308"/>
      <c r="C29" s="308"/>
      <c r="D29" s="308"/>
      <c r="E29" s="309">
        <v>0</v>
      </c>
      <c r="F29" s="309"/>
      <c r="G29" s="168"/>
      <c r="H29" s="189">
        <v>0</v>
      </c>
      <c r="I29" s="74">
        <v>0</v>
      </c>
      <c r="J29" s="172">
        <f t="shared" si="0"/>
        <v>0</v>
      </c>
      <c r="K29" s="172">
        <f t="shared" si="1"/>
        <v>0</v>
      </c>
      <c r="Z29" s="72"/>
    </row>
    <row r="30" spans="2:26" ht="12.75" customHeight="1" x14ac:dyDescent="0.2">
      <c r="B30" s="308"/>
      <c r="C30" s="308"/>
      <c r="D30" s="308"/>
      <c r="E30" s="309">
        <v>0</v>
      </c>
      <c r="F30" s="309"/>
      <c r="G30" s="168"/>
      <c r="H30" s="189">
        <v>0</v>
      </c>
      <c r="I30" s="74">
        <v>0</v>
      </c>
      <c r="J30" s="172">
        <f t="shared" si="0"/>
        <v>0</v>
      </c>
      <c r="K30" s="172">
        <f t="shared" si="1"/>
        <v>0</v>
      </c>
      <c r="Z30" s="72"/>
    </row>
    <row r="31" spans="2:26" ht="12.75" customHeight="1" x14ac:dyDescent="0.2">
      <c r="B31" s="308"/>
      <c r="C31" s="308"/>
      <c r="D31" s="308"/>
      <c r="E31" s="309">
        <v>0</v>
      </c>
      <c r="F31" s="309"/>
      <c r="G31" s="168"/>
      <c r="H31" s="189">
        <v>0</v>
      </c>
      <c r="I31" s="74">
        <v>0</v>
      </c>
      <c r="J31" s="172">
        <f t="shared" si="0"/>
        <v>0</v>
      </c>
      <c r="K31" s="172">
        <f t="shared" si="1"/>
        <v>0</v>
      </c>
      <c r="Z31" s="72"/>
    </row>
    <row r="32" spans="2:26" ht="12.75" customHeight="1" x14ac:dyDescent="0.2">
      <c r="B32" s="308"/>
      <c r="C32" s="308"/>
      <c r="D32" s="308"/>
      <c r="E32" s="309">
        <v>0</v>
      </c>
      <c r="F32" s="309"/>
      <c r="G32" s="168"/>
      <c r="H32" s="189">
        <v>0</v>
      </c>
      <c r="I32" s="74">
        <v>0</v>
      </c>
      <c r="J32" s="172">
        <f t="shared" si="0"/>
        <v>0</v>
      </c>
      <c r="K32" s="172">
        <f t="shared" si="1"/>
        <v>0</v>
      </c>
      <c r="Z32" s="72"/>
    </row>
    <row r="33" spans="2:26" ht="12.75" customHeight="1" x14ac:dyDescent="0.2">
      <c r="B33" s="308"/>
      <c r="C33" s="308"/>
      <c r="D33" s="308"/>
      <c r="E33" s="309">
        <v>0</v>
      </c>
      <c r="F33" s="309"/>
      <c r="G33" s="168"/>
      <c r="H33" s="189">
        <v>0</v>
      </c>
      <c r="I33" s="74">
        <v>0</v>
      </c>
      <c r="J33" s="172">
        <f t="shared" si="0"/>
        <v>0</v>
      </c>
      <c r="K33" s="172">
        <f t="shared" si="1"/>
        <v>0</v>
      </c>
      <c r="Z33" s="72"/>
    </row>
    <row r="34" spans="2:26" ht="12.75" customHeight="1" x14ac:dyDescent="0.2">
      <c r="B34" s="308"/>
      <c r="C34" s="308"/>
      <c r="D34" s="308"/>
      <c r="E34" s="309">
        <v>0</v>
      </c>
      <c r="F34" s="309"/>
      <c r="G34" s="168"/>
      <c r="H34" s="189">
        <v>0</v>
      </c>
      <c r="I34" s="74">
        <v>0</v>
      </c>
      <c r="J34" s="172">
        <f t="shared" si="0"/>
        <v>0</v>
      </c>
      <c r="K34" s="172">
        <f t="shared" si="1"/>
        <v>0</v>
      </c>
      <c r="Z34" s="72"/>
    </row>
    <row r="35" spans="2:26" ht="12.75" customHeight="1" x14ac:dyDescent="0.2">
      <c r="B35" s="308"/>
      <c r="C35" s="308"/>
      <c r="D35" s="308"/>
      <c r="E35" s="309">
        <v>0</v>
      </c>
      <c r="F35" s="309"/>
      <c r="G35" s="168"/>
      <c r="H35" s="189">
        <v>0</v>
      </c>
      <c r="I35" s="74">
        <v>0</v>
      </c>
      <c r="J35" s="172">
        <f t="shared" si="0"/>
        <v>0</v>
      </c>
      <c r="K35" s="172">
        <f t="shared" si="1"/>
        <v>0</v>
      </c>
      <c r="Z35" s="72"/>
    </row>
    <row r="36" spans="2:26" ht="12.75" customHeight="1" x14ac:dyDescent="0.2">
      <c r="B36" s="308"/>
      <c r="C36" s="308"/>
      <c r="D36" s="308"/>
      <c r="E36" s="309">
        <v>0</v>
      </c>
      <c r="F36" s="309"/>
      <c r="G36" s="168"/>
      <c r="H36" s="189">
        <v>0</v>
      </c>
      <c r="I36" s="74">
        <v>0</v>
      </c>
      <c r="J36" s="172">
        <f t="shared" si="0"/>
        <v>0</v>
      </c>
      <c r="K36" s="172">
        <f t="shared" si="1"/>
        <v>0</v>
      </c>
      <c r="Z36" s="72"/>
    </row>
    <row r="37" spans="2:26" ht="12.75" customHeight="1" x14ac:dyDescent="0.2">
      <c r="B37" s="308"/>
      <c r="C37" s="308"/>
      <c r="D37" s="308"/>
      <c r="E37" s="309">
        <v>0</v>
      </c>
      <c r="F37" s="309"/>
      <c r="G37" s="168"/>
      <c r="H37" s="189">
        <v>0</v>
      </c>
      <c r="I37" s="74">
        <v>0</v>
      </c>
      <c r="J37" s="172">
        <f t="shared" si="0"/>
        <v>0</v>
      </c>
      <c r="K37" s="172">
        <f t="shared" si="1"/>
        <v>0</v>
      </c>
      <c r="Z37" s="72"/>
    </row>
    <row r="38" spans="2:26" ht="12.75" customHeight="1" x14ac:dyDescent="0.2">
      <c r="B38" s="308"/>
      <c r="C38" s="308"/>
      <c r="D38" s="308"/>
      <c r="E38" s="309">
        <v>0</v>
      </c>
      <c r="F38" s="309"/>
      <c r="G38" s="168"/>
      <c r="H38" s="189">
        <v>0</v>
      </c>
      <c r="I38" s="74">
        <v>0</v>
      </c>
      <c r="J38" s="172">
        <f t="shared" si="0"/>
        <v>0</v>
      </c>
      <c r="K38" s="172">
        <f t="shared" si="1"/>
        <v>0</v>
      </c>
      <c r="Z38" s="72"/>
    </row>
    <row r="39" spans="2:26" ht="12.75" customHeight="1" x14ac:dyDescent="0.2">
      <c r="B39" s="308"/>
      <c r="C39" s="308"/>
      <c r="D39" s="308"/>
      <c r="E39" s="309">
        <v>0</v>
      </c>
      <c r="F39" s="309"/>
      <c r="G39" s="168"/>
      <c r="H39" s="189">
        <v>0</v>
      </c>
      <c r="I39" s="74">
        <v>0</v>
      </c>
      <c r="J39" s="172">
        <f t="shared" si="0"/>
        <v>0</v>
      </c>
      <c r="K39" s="172">
        <f t="shared" si="1"/>
        <v>0</v>
      </c>
      <c r="Z39" s="72"/>
    </row>
    <row r="40" spans="2:26" ht="12.75" customHeight="1" x14ac:dyDescent="0.2">
      <c r="B40" s="308"/>
      <c r="C40" s="308"/>
      <c r="D40" s="308"/>
      <c r="E40" s="309">
        <v>0</v>
      </c>
      <c r="F40" s="309"/>
      <c r="G40" s="168"/>
      <c r="H40" s="189">
        <v>0</v>
      </c>
      <c r="I40" s="74">
        <v>0</v>
      </c>
      <c r="J40" s="172">
        <f t="shared" si="0"/>
        <v>0</v>
      </c>
      <c r="K40" s="172">
        <f t="shared" si="1"/>
        <v>0</v>
      </c>
      <c r="Z40" s="72"/>
    </row>
    <row r="41" spans="2:26" ht="12.75" customHeight="1" x14ac:dyDescent="0.2">
      <c r="B41" s="317" t="s">
        <v>54</v>
      </c>
      <c r="C41" s="317"/>
      <c r="D41" s="317"/>
      <c r="E41" s="309">
        <v>1</v>
      </c>
      <c r="F41" s="309"/>
      <c r="G41" s="75" t="s">
        <v>20</v>
      </c>
      <c r="H41" s="189">
        <v>3.99</v>
      </c>
      <c r="I41" s="74">
        <v>25.5</v>
      </c>
      <c r="J41" s="172">
        <f t="shared" si="0"/>
        <v>3.99</v>
      </c>
      <c r="K41" s="172">
        <f t="shared" si="1"/>
        <v>5</v>
      </c>
      <c r="Z41" s="72"/>
    </row>
    <row r="42" spans="2:26" ht="15" customHeight="1" x14ac:dyDescent="0.2">
      <c r="B42" s="76"/>
      <c r="C42" s="76"/>
      <c r="D42" s="77"/>
      <c r="E42" s="78"/>
      <c r="F42" s="78"/>
      <c r="G42" s="79" t="s">
        <v>12</v>
      </c>
      <c r="H42" s="318" t="s">
        <v>55</v>
      </c>
      <c r="I42" s="318"/>
      <c r="J42" s="211">
        <f>SUM(J23:J41)</f>
        <v>303.99</v>
      </c>
      <c r="K42" s="211">
        <f>SUM(K23:K41)</f>
        <v>354</v>
      </c>
      <c r="Z42" s="72"/>
    </row>
    <row r="43" spans="2:26" ht="12.75" customHeight="1" x14ac:dyDescent="0.3">
      <c r="B43" s="80"/>
      <c r="C43" s="80"/>
      <c r="D43" s="81"/>
      <c r="E43" s="82"/>
      <c r="F43" s="82"/>
      <c r="G43" s="83"/>
      <c r="H43" s="84"/>
      <c r="I43" s="85"/>
      <c r="J43" s="86"/>
      <c r="K43" s="86"/>
      <c r="Z43" s="72"/>
    </row>
    <row r="44" spans="2:26" ht="12.75" customHeight="1" x14ac:dyDescent="0.3">
      <c r="B44" s="81"/>
      <c r="C44" s="81"/>
      <c r="D44" s="81"/>
      <c r="E44" s="87"/>
      <c r="F44" s="88" t="s">
        <v>56</v>
      </c>
      <c r="G44" s="88"/>
      <c r="H44" s="88"/>
      <c r="I44" s="89">
        <v>0</v>
      </c>
      <c r="J44" s="90" t="s">
        <v>57</v>
      </c>
      <c r="K44" s="211">
        <f>IF(I44=0,0,ROUND(K42-K42*I44%,2))</f>
        <v>0</v>
      </c>
      <c r="W44" s="72"/>
      <c r="X44" s="72"/>
      <c r="Y44" s="72"/>
      <c r="Z44" s="72"/>
    </row>
    <row r="45" spans="2:26" ht="15" customHeight="1" x14ac:dyDescent="0.2">
      <c r="B45" s="91"/>
      <c r="C45" s="323" t="s">
        <v>58</v>
      </c>
      <c r="D45" s="324"/>
      <c r="E45" s="324"/>
      <c r="F45" s="324"/>
      <c r="G45" s="324"/>
      <c r="H45" s="319">
        <v>0.255</v>
      </c>
      <c r="I45" s="319"/>
      <c r="J45" s="157">
        <v>0.13500000000000001</v>
      </c>
      <c r="K45" s="157">
        <v>0.1</v>
      </c>
    </row>
    <row r="46" spans="2:26" ht="12.75" customHeight="1" x14ac:dyDescent="0.2">
      <c r="B46" s="91"/>
      <c r="C46" s="325" t="s">
        <v>59</v>
      </c>
      <c r="D46" s="326"/>
      <c r="E46" s="326"/>
      <c r="F46" s="326"/>
      <c r="G46" s="327"/>
      <c r="H46" s="320">
        <f>alv!B23</f>
        <v>26.509999999999998</v>
      </c>
      <c r="I46" s="320"/>
      <c r="J46" s="158">
        <f>alv!C23</f>
        <v>13.5</v>
      </c>
      <c r="K46" s="158">
        <f>alv!D23</f>
        <v>10</v>
      </c>
    </row>
    <row r="47" spans="2:26" ht="12.75" customHeight="1" x14ac:dyDescent="0.2">
      <c r="B47" s="91"/>
      <c r="C47" s="325" t="s">
        <v>60</v>
      </c>
      <c r="D47" s="326"/>
      <c r="E47" s="326"/>
      <c r="F47" s="326"/>
      <c r="G47" s="327"/>
      <c r="H47" s="320">
        <f>IF(I$44&gt;0,H46-H46*I$44%,0)</f>
        <v>0</v>
      </c>
      <c r="I47" s="320"/>
      <c r="J47" s="158">
        <f>IF(I44&gt;0,J46-J46*I$44%,0)</f>
        <v>0</v>
      </c>
      <c r="K47" s="158">
        <f>IF(I44&gt;0,K46-K46*I$44%,0)</f>
        <v>0</v>
      </c>
      <c r="L47" s="96"/>
      <c r="M47" s="97">
        <f>IF(H47&gt;0,ROUND(M46-M46*H47%,2),0)</f>
        <v>0</v>
      </c>
      <c r="N47" s="97">
        <f>ROUND(N46-N46*H47%,2)</f>
        <v>0</v>
      </c>
    </row>
    <row r="48" spans="2:26" ht="12.75" customHeight="1" x14ac:dyDescent="0.2">
      <c r="B48" s="91"/>
      <c r="C48" s="93"/>
      <c r="D48" s="93"/>
      <c r="E48" s="94"/>
      <c r="F48" s="95"/>
      <c r="G48" s="92"/>
      <c r="H48" s="98"/>
      <c r="I48" s="99"/>
      <c r="J48" s="100"/>
      <c r="K48" s="100"/>
      <c r="L48" s="96"/>
      <c r="M48" s="97"/>
      <c r="N48" s="97"/>
    </row>
    <row r="49" spans="2:12" ht="12.75" customHeight="1" x14ac:dyDescent="0.2">
      <c r="B49" s="92"/>
      <c r="C49" s="321" t="s">
        <v>61</v>
      </c>
      <c r="D49" s="321"/>
      <c r="E49" s="321" t="s">
        <v>62</v>
      </c>
      <c r="F49" s="321"/>
      <c r="G49" s="321"/>
      <c r="H49" s="321"/>
      <c r="I49" s="322" t="s">
        <v>63</v>
      </c>
      <c r="J49" s="322"/>
      <c r="K49" s="92"/>
    </row>
    <row r="50" spans="2:12" ht="12.75" customHeight="1" x14ac:dyDescent="0.2">
      <c r="B50" s="91"/>
      <c r="C50" s="312"/>
      <c r="D50" s="312"/>
      <c r="E50" s="313"/>
      <c r="F50" s="313"/>
      <c r="G50" s="313"/>
      <c r="H50" s="313"/>
      <c r="I50" s="314"/>
      <c r="J50" s="314"/>
      <c r="K50" s="101"/>
    </row>
    <row r="51" spans="2:12" ht="12.75" customHeight="1" x14ac:dyDescent="0.2">
      <c r="B51" s="102"/>
      <c r="C51" s="315"/>
      <c r="D51" s="315"/>
      <c r="E51" s="314"/>
      <c r="F51" s="314"/>
      <c r="G51" s="314"/>
      <c r="H51" s="314"/>
      <c r="I51" s="314"/>
      <c r="J51" s="314"/>
      <c r="K51" s="103"/>
    </row>
    <row r="52" spans="2:12" ht="12.75" customHeight="1" x14ac:dyDescent="0.2">
      <c r="B52" s="102"/>
      <c r="C52" s="315"/>
      <c r="D52" s="315"/>
      <c r="E52" s="314"/>
      <c r="F52" s="314"/>
      <c r="G52" s="314"/>
      <c r="H52" s="314"/>
      <c r="I52" s="315"/>
      <c r="J52" s="315"/>
      <c r="K52" s="103"/>
    </row>
    <row r="53" spans="2:12" ht="12.75" customHeight="1" x14ac:dyDescent="0.2">
      <c r="B53" s="102"/>
      <c r="C53" s="102"/>
      <c r="D53" s="104"/>
      <c r="E53" s="104"/>
      <c r="F53" s="104"/>
      <c r="G53" s="105"/>
      <c r="H53" s="105"/>
      <c r="I53" s="106"/>
      <c r="J53" s="103"/>
      <c r="K53" s="103"/>
    </row>
    <row r="54" spans="2:12" ht="15.75" customHeight="1" x14ac:dyDescent="0.2">
      <c r="B54" s="208" t="s">
        <v>64</v>
      </c>
      <c r="C54" s="328">
        <f>J13</f>
        <v>0</v>
      </c>
      <c r="D54" s="329"/>
      <c r="E54" s="329"/>
      <c r="F54" s="329"/>
      <c r="G54" s="330"/>
      <c r="H54" s="105"/>
      <c r="I54" s="107"/>
      <c r="J54" s="209" t="s">
        <v>39</v>
      </c>
      <c r="K54" s="210">
        <f>J9</f>
        <v>46037</v>
      </c>
      <c r="L54" s="108"/>
    </row>
    <row r="55" spans="2:12" ht="9.75" customHeight="1" x14ac:dyDescent="0.2">
      <c r="B55" s="109"/>
      <c r="C55" s="110"/>
      <c r="D55" s="110"/>
      <c r="E55" s="110"/>
      <c r="F55" s="110"/>
      <c r="G55" s="110"/>
      <c r="H55" s="110"/>
      <c r="I55" s="110"/>
      <c r="J55" s="110"/>
      <c r="K55" s="111"/>
    </row>
    <row r="56" spans="2:12" ht="24" customHeight="1" x14ac:dyDescent="0.2">
      <c r="B56" s="331" t="s">
        <v>85</v>
      </c>
      <c r="C56" s="331"/>
      <c r="D56" s="331"/>
      <c r="E56" s="332" t="s">
        <v>73</v>
      </c>
      <c r="F56" s="332"/>
      <c r="G56" s="332"/>
      <c r="H56" s="332"/>
      <c r="I56" s="332"/>
      <c r="J56" s="41" t="s">
        <v>26</v>
      </c>
      <c r="K56" s="196" t="s">
        <v>75</v>
      </c>
    </row>
    <row r="57" spans="2:12" x14ac:dyDescent="0.2">
      <c r="B57" s="270" t="s">
        <v>91</v>
      </c>
      <c r="C57" s="270"/>
      <c r="D57" s="270"/>
      <c r="E57" s="316" t="s">
        <v>72</v>
      </c>
      <c r="F57" s="316"/>
      <c r="G57" s="316"/>
      <c r="H57" s="316"/>
      <c r="I57" s="316"/>
      <c r="J57" s="41" t="s">
        <v>28</v>
      </c>
      <c r="K57" s="196" t="s">
        <v>29</v>
      </c>
    </row>
    <row r="58" spans="2:12" x14ac:dyDescent="0.2">
      <c r="B58" s="270" t="s">
        <v>86</v>
      </c>
      <c r="C58" s="270"/>
      <c r="D58" s="270"/>
      <c r="E58" s="316" t="s">
        <v>74</v>
      </c>
      <c r="F58" s="316"/>
      <c r="G58" s="316"/>
      <c r="H58" s="316"/>
      <c r="I58" s="316"/>
      <c r="J58" s="112" t="s">
        <v>30</v>
      </c>
      <c r="K58" s="1"/>
    </row>
    <row r="59" spans="2:12" ht="13.5" x14ac:dyDescent="0.25">
      <c r="B59" s="167"/>
      <c r="C59" s="1"/>
      <c r="D59" s="113"/>
      <c r="E59" s="114" t="s">
        <v>12</v>
      </c>
      <c r="F59" s="114"/>
      <c r="G59" s="114"/>
      <c r="H59" s="114"/>
      <c r="I59" s="275"/>
      <c r="J59" s="275"/>
      <c r="K59" s="275"/>
    </row>
  </sheetData>
  <sheetProtection algorithmName="SHA-512" hashValue="1GLA7Tj9QmjxuZQ3CMzV8kQlvRfimNWyRnA6A0cgITKuG3A7gDirc0UFr7EaE+THpV48rGgSMy5DAZFTXn0jlw==" saltValue="xqNFxXCZvjRrRnWd0Bg/Iw==" spinCount="100000" sheet="1" scenarios="1" formatCells="0" selectLockedCells="1"/>
  <mergeCells count="105">
    <mergeCell ref="B58:D58"/>
    <mergeCell ref="E58:I58"/>
    <mergeCell ref="I59:K59"/>
    <mergeCell ref="C52:D52"/>
    <mergeCell ref="E52:H52"/>
    <mergeCell ref="I52:J52"/>
    <mergeCell ref="C54:G54"/>
    <mergeCell ref="B56:D56"/>
    <mergeCell ref="E56:I56"/>
    <mergeCell ref="C50:D50"/>
    <mergeCell ref="E50:H50"/>
    <mergeCell ref="I50:J50"/>
    <mergeCell ref="C51:D51"/>
    <mergeCell ref="E51:H51"/>
    <mergeCell ref="I51:J51"/>
    <mergeCell ref="B57:D57"/>
    <mergeCell ref="E57:I57"/>
    <mergeCell ref="B41:D41"/>
    <mergeCell ref="E41:F41"/>
    <mergeCell ref="H42:I42"/>
    <mergeCell ref="H45:I45"/>
    <mergeCell ref="H46:I46"/>
    <mergeCell ref="H47:I47"/>
    <mergeCell ref="C49:D49"/>
    <mergeCell ref="E49:H49"/>
    <mergeCell ref="I49:J49"/>
    <mergeCell ref="C45:G45"/>
    <mergeCell ref="C46:G46"/>
    <mergeCell ref="C47:G47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31:D31"/>
    <mergeCell ref="E31:F31"/>
    <mergeCell ref="B32:D32"/>
    <mergeCell ref="E32:F32"/>
    <mergeCell ref="B33:D33"/>
    <mergeCell ref="E33:F33"/>
    <mergeCell ref="B34:D34"/>
    <mergeCell ref="E34:F34"/>
    <mergeCell ref="B35:D35"/>
    <mergeCell ref="E35:F35"/>
    <mergeCell ref="B28:D28"/>
    <mergeCell ref="E28:F28"/>
    <mergeCell ref="B29:D29"/>
    <mergeCell ref="E29:F29"/>
    <mergeCell ref="B30:D30"/>
    <mergeCell ref="E30:F30"/>
    <mergeCell ref="B23:D23"/>
    <mergeCell ref="E23:F23"/>
    <mergeCell ref="B24:D24"/>
    <mergeCell ref="E24:F24"/>
    <mergeCell ref="B25:D25"/>
    <mergeCell ref="E25:F25"/>
    <mergeCell ref="B26:D26"/>
    <mergeCell ref="E26:F26"/>
    <mergeCell ref="B27:D27"/>
    <mergeCell ref="E27:F27"/>
    <mergeCell ref="C18:G18"/>
    <mergeCell ref="H18:I18"/>
    <mergeCell ref="J18:K18"/>
    <mergeCell ref="C19:G19"/>
    <mergeCell ref="B21:D22"/>
    <mergeCell ref="E21:F22"/>
    <mergeCell ref="G21:G22"/>
    <mergeCell ref="H21:H22"/>
    <mergeCell ref="I21:I22"/>
    <mergeCell ref="J21:K21"/>
    <mergeCell ref="H12:I12"/>
    <mergeCell ref="J12:K12"/>
    <mergeCell ref="H13:I13"/>
    <mergeCell ref="J13:K13"/>
    <mergeCell ref="H14:I14"/>
    <mergeCell ref="J14:K14"/>
    <mergeCell ref="B16:K16"/>
    <mergeCell ref="C17:G17"/>
    <mergeCell ref="H17:I17"/>
    <mergeCell ref="J17:K17"/>
    <mergeCell ref="B8:F8"/>
    <mergeCell ref="H8:I8"/>
    <mergeCell ref="B9:F9"/>
    <mergeCell ref="H9:I9"/>
    <mergeCell ref="J9:K9"/>
    <mergeCell ref="B10:F10"/>
    <mergeCell ref="H10:I10"/>
    <mergeCell ref="J10:K10"/>
    <mergeCell ref="B11:F11"/>
    <mergeCell ref="H11:I11"/>
    <mergeCell ref="J11:K11"/>
    <mergeCell ref="B3:F4"/>
    <mergeCell ref="H3:K3"/>
    <mergeCell ref="H5:I5"/>
    <mergeCell ref="J5:K5"/>
    <mergeCell ref="H6:I6"/>
    <mergeCell ref="J6:K6"/>
    <mergeCell ref="B7:F7"/>
    <mergeCell ref="H7:I7"/>
    <mergeCell ref="J7:K7"/>
  </mergeCells>
  <printOptions horizontalCentered="1"/>
  <pageMargins left="0.25" right="0.25" top="0.75" bottom="0.75" header="0.3" footer="0.3"/>
  <pageSetup paperSize="9" scale="96" firstPageNumber="0" orientation="portrait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B2:Z68"/>
  <sheetViews>
    <sheetView showGridLines="0" showZeros="0" defaultGridColor="0" colorId="23" zoomScale="110" zoomScaleNormal="110" workbookViewId="0">
      <selection activeCell="J40" sqref="J40"/>
    </sheetView>
  </sheetViews>
  <sheetFormatPr defaultRowHeight="12.75" x14ac:dyDescent="0.2"/>
  <cols>
    <col min="1" max="1" width="13" customWidth="1"/>
    <col min="2" max="2" width="13.5703125" customWidth="1"/>
    <col min="3" max="3" width="12.140625" customWidth="1"/>
    <col min="5" max="5" width="4.5703125" customWidth="1"/>
    <col min="6" max="6" width="5.7109375" customWidth="1"/>
    <col min="8" max="8" width="7.28515625" customWidth="1"/>
    <col min="9" max="9" width="6.7109375" customWidth="1"/>
    <col min="10" max="10" width="11.85546875" customWidth="1"/>
    <col min="11" max="11" width="13" customWidth="1"/>
    <col min="12" max="12" width="9.28515625" customWidth="1"/>
  </cols>
  <sheetData>
    <row r="2" spans="2:26" x14ac:dyDescent="0.2">
      <c r="B2" s="191" t="s">
        <v>77</v>
      </c>
      <c r="C2" s="4"/>
      <c r="D2" s="4"/>
      <c r="E2" s="4"/>
      <c r="F2" s="4"/>
      <c r="G2" s="4"/>
      <c r="H2" s="4"/>
      <c r="I2" s="4"/>
      <c r="J2" s="4"/>
      <c r="K2" s="4"/>
    </row>
    <row r="3" spans="2:26" ht="14.1" customHeight="1" x14ac:dyDescent="0.2">
      <c r="B3" s="232" t="s">
        <v>0</v>
      </c>
      <c r="C3" s="232"/>
      <c r="D3" s="232"/>
      <c r="E3" s="232"/>
      <c r="F3" s="232"/>
      <c r="G3" s="4"/>
      <c r="H3" s="4"/>
      <c r="I3" s="4"/>
      <c r="J3" s="4"/>
      <c r="K3" s="4"/>
    </row>
    <row r="4" spans="2:26" ht="14.1" customHeight="1" x14ac:dyDescent="0.2">
      <c r="B4" s="232"/>
      <c r="C4" s="232"/>
      <c r="D4" s="232"/>
      <c r="E4" s="232"/>
      <c r="F4" s="232"/>
      <c r="G4" s="115"/>
      <c r="H4" s="116"/>
      <c r="I4" s="13"/>
      <c r="J4" s="13"/>
      <c r="K4" s="13"/>
      <c r="M4" s="3"/>
    </row>
    <row r="5" spans="2:26" ht="13.5" customHeight="1" x14ac:dyDescent="0.2">
      <c r="B5" s="117"/>
      <c r="C5" s="115"/>
      <c r="D5" s="115"/>
      <c r="E5" s="115"/>
      <c r="F5" s="115"/>
      <c r="G5" s="115"/>
      <c r="H5" s="291" t="s">
        <v>1</v>
      </c>
      <c r="I5" s="291"/>
      <c r="J5" s="234">
        <v>46023</v>
      </c>
      <c r="K5" s="234"/>
      <c r="M5" s="3" t="s">
        <v>12</v>
      </c>
      <c r="N5" s="4"/>
      <c r="O5" s="4"/>
      <c r="P5" s="4"/>
    </row>
    <row r="6" spans="2:26" ht="13.5" customHeight="1" x14ac:dyDescent="0.2">
      <c r="B6" s="190" t="s">
        <v>81</v>
      </c>
      <c r="C6" s="192"/>
      <c r="D6" s="192"/>
      <c r="E6" s="192"/>
      <c r="F6" s="193"/>
      <c r="G6" s="4"/>
      <c r="H6" s="292" t="s">
        <v>2</v>
      </c>
      <c r="I6" s="292"/>
      <c r="J6" s="226" t="s">
        <v>41</v>
      </c>
      <c r="K6" s="226"/>
      <c r="M6" s="5"/>
      <c r="N6" s="4"/>
      <c r="O6" s="4"/>
      <c r="P6" s="4"/>
    </row>
    <row r="7" spans="2:26" ht="13.5" customHeight="1" x14ac:dyDescent="0.2">
      <c r="B7" s="293" t="s">
        <v>85</v>
      </c>
      <c r="C7" s="293"/>
      <c r="D7" s="293"/>
      <c r="E7" s="293"/>
      <c r="F7" s="293"/>
      <c r="G7" s="1"/>
      <c r="H7" s="291" t="s">
        <v>4</v>
      </c>
      <c r="I7" s="291"/>
      <c r="J7" s="226" t="s">
        <v>41</v>
      </c>
      <c r="K7" s="226"/>
      <c r="M7" s="6"/>
      <c r="N7" s="4"/>
      <c r="O7" s="4"/>
      <c r="P7" s="4"/>
    </row>
    <row r="8" spans="2:26" ht="13.5" customHeight="1" x14ac:dyDescent="0.2">
      <c r="B8" s="294" t="s">
        <v>95</v>
      </c>
      <c r="C8" s="294"/>
      <c r="D8" s="294"/>
      <c r="E8" s="294"/>
      <c r="F8" s="294"/>
      <c r="G8" s="118"/>
      <c r="H8" s="291" t="s">
        <v>5</v>
      </c>
      <c r="I8" s="291"/>
      <c r="J8" s="64">
        <v>14</v>
      </c>
      <c r="K8" s="65" t="s">
        <v>6</v>
      </c>
      <c r="M8" s="6"/>
      <c r="N8" s="4"/>
      <c r="O8" s="4"/>
      <c r="P8" s="4"/>
    </row>
    <row r="9" spans="2:26" ht="13.5" customHeight="1" x14ac:dyDescent="0.2">
      <c r="B9" s="293" t="s">
        <v>99</v>
      </c>
      <c r="C9" s="293"/>
      <c r="D9" s="293"/>
      <c r="E9" s="293"/>
      <c r="F9" s="293"/>
      <c r="G9" s="118"/>
      <c r="H9" s="291" t="s">
        <v>7</v>
      </c>
      <c r="I9" s="291"/>
      <c r="J9" s="225">
        <f>IF(J5=0,0,J5+J8)</f>
        <v>46037</v>
      </c>
      <c r="K9" s="225"/>
      <c r="M9" s="11"/>
      <c r="N9" s="4"/>
      <c r="O9" s="4"/>
      <c r="P9" s="4"/>
    </row>
    <row r="10" spans="2:26" ht="13.5" customHeight="1" x14ac:dyDescent="0.2">
      <c r="B10" s="293" t="s">
        <v>100</v>
      </c>
      <c r="C10" s="293"/>
      <c r="D10" s="293"/>
      <c r="E10" s="293"/>
      <c r="F10" s="293"/>
      <c r="G10" s="118"/>
      <c r="H10" s="152" t="s">
        <v>65</v>
      </c>
      <c r="I10" s="156"/>
      <c r="J10" s="225"/>
      <c r="K10" s="225"/>
    </row>
    <row r="11" spans="2:26" ht="13.5" customHeight="1" x14ac:dyDescent="0.2">
      <c r="B11" s="293"/>
      <c r="C11" s="293"/>
      <c r="D11" s="293"/>
      <c r="E11" s="293"/>
      <c r="F11" s="293"/>
      <c r="G11" s="118"/>
      <c r="H11" s="297" t="s">
        <v>8</v>
      </c>
      <c r="I11" s="297"/>
      <c r="J11" s="226"/>
      <c r="K11" s="226"/>
    </row>
    <row r="12" spans="2:26" ht="13.5" customHeight="1" x14ac:dyDescent="0.2">
      <c r="B12" s="334"/>
      <c r="C12" s="334"/>
      <c r="D12" s="334"/>
      <c r="E12" s="334"/>
      <c r="F12" s="334"/>
      <c r="G12" s="118"/>
      <c r="H12" s="335" t="s">
        <v>9</v>
      </c>
      <c r="I12" s="335"/>
      <c r="J12" s="336"/>
      <c r="K12" s="336"/>
    </row>
    <row r="13" spans="2:26" ht="13.5" customHeight="1" x14ac:dyDescent="0.2">
      <c r="B13" s="119"/>
      <c r="C13" s="119"/>
      <c r="D13" s="119"/>
      <c r="E13" s="119"/>
      <c r="F13" s="120"/>
      <c r="G13" s="120"/>
      <c r="H13" s="297" t="s">
        <v>43</v>
      </c>
      <c r="I13" s="297"/>
      <c r="J13" s="333"/>
      <c r="K13" s="333"/>
    </row>
    <row r="14" spans="2:26" ht="13.5" customHeight="1" x14ac:dyDescent="0.2">
      <c r="B14" s="4"/>
      <c r="C14" s="4"/>
      <c r="D14" s="4"/>
      <c r="E14" s="4"/>
      <c r="F14" s="4"/>
      <c r="G14" s="4"/>
      <c r="H14" s="297" t="s">
        <v>10</v>
      </c>
      <c r="I14" s="297"/>
      <c r="J14" s="228">
        <v>9.5000000000000001E-2</v>
      </c>
      <c r="K14" s="228"/>
    </row>
    <row r="15" spans="2:26" ht="11.65" customHeight="1" x14ac:dyDescent="0.2">
      <c r="B15" s="121"/>
      <c r="C15" s="337"/>
      <c r="D15" s="337"/>
      <c r="E15" s="337"/>
      <c r="F15" s="337"/>
      <c r="G15" s="122"/>
      <c r="H15" s="122"/>
      <c r="I15" s="122"/>
      <c r="J15" s="122"/>
      <c r="K15" s="122"/>
    </row>
    <row r="16" spans="2:26" ht="27" customHeight="1" x14ac:dyDescent="0.2">
      <c r="B16" s="338" t="s">
        <v>46</v>
      </c>
      <c r="C16" s="339"/>
      <c r="D16" s="339"/>
      <c r="E16" s="339"/>
      <c r="F16" s="339"/>
      <c r="G16" s="203" t="s">
        <v>14</v>
      </c>
      <c r="H16" s="203" t="s">
        <v>15</v>
      </c>
      <c r="I16" s="203" t="s">
        <v>84</v>
      </c>
      <c r="J16" s="203" t="s">
        <v>79</v>
      </c>
      <c r="K16" s="204" t="s">
        <v>66</v>
      </c>
      <c r="W16" s="123"/>
      <c r="X16" s="123"/>
      <c r="Y16" s="123"/>
      <c r="Z16" s="72"/>
    </row>
    <row r="17" spans="2:26" ht="12.75" customHeight="1" x14ac:dyDescent="0.2">
      <c r="B17" s="340" t="s">
        <v>50</v>
      </c>
      <c r="C17" s="340"/>
      <c r="D17" s="340"/>
      <c r="E17" s="340"/>
      <c r="F17" s="340"/>
      <c r="G17" s="124">
        <v>1</v>
      </c>
      <c r="H17" s="125" t="s">
        <v>20</v>
      </c>
      <c r="I17" s="126">
        <v>25.5</v>
      </c>
      <c r="J17" s="124">
        <v>125.5</v>
      </c>
      <c r="K17" s="194">
        <f t="shared" ref="K17:K40" si="0">G17*J17</f>
        <v>125.5</v>
      </c>
      <c r="W17" s="127"/>
      <c r="X17" s="127"/>
      <c r="Y17" s="127"/>
      <c r="Z17" s="72"/>
    </row>
    <row r="18" spans="2:26" ht="12.75" customHeight="1" x14ac:dyDescent="0.2">
      <c r="B18" s="341" t="s">
        <v>51</v>
      </c>
      <c r="C18" s="341"/>
      <c r="D18" s="341"/>
      <c r="E18" s="341"/>
      <c r="F18" s="341"/>
      <c r="G18" s="128">
        <v>1</v>
      </c>
      <c r="H18" s="129" t="s">
        <v>52</v>
      </c>
      <c r="I18" s="130">
        <v>13.5</v>
      </c>
      <c r="J18" s="128">
        <v>113.5</v>
      </c>
      <c r="K18" s="194">
        <f t="shared" si="0"/>
        <v>113.5</v>
      </c>
      <c r="W18" s="127"/>
      <c r="X18" s="127"/>
      <c r="Y18" s="127"/>
      <c r="Z18" s="72"/>
    </row>
    <row r="19" spans="2:26" ht="12.75" customHeight="1" x14ac:dyDescent="0.2">
      <c r="B19" s="341" t="s">
        <v>53</v>
      </c>
      <c r="C19" s="341"/>
      <c r="D19" s="341"/>
      <c r="E19" s="341"/>
      <c r="F19" s="341"/>
      <c r="G19" s="128">
        <v>1</v>
      </c>
      <c r="H19" s="129" t="s">
        <v>20</v>
      </c>
      <c r="I19" s="130">
        <v>10</v>
      </c>
      <c r="J19" s="128">
        <v>110</v>
      </c>
      <c r="K19" s="194">
        <f t="shared" si="0"/>
        <v>110</v>
      </c>
      <c r="W19" s="127"/>
      <c r="X19" s="127"/>
      <c r="Y19" s="127"/>
      <c r="Z19" s="72"/>
    </row>
    <row r="20" spans="2:26" ht="12.75" customHeight="1" x14ac:dyDescent="0.2">
      <c r="B20" s="341"/>
      <c r="C20" s="341"/>
      <c r="D20" s="341"/>
      <c r="E20" s="341"/>
      <c r="F20" s="341"/>
      <c r="G20" s="195">
        <v>0</v>
      </c>
      <c r="H20" s="129">
        <v>0</v>
      </c>
      <c r="I20" s="199">
        <v>0</v>
      </c>
      <c r="J20" s="195">
        <v>0</v>
      </c>
      <c r="K20" s="172">
        <f t="shared" si="0"/>
        <v>0</v>
      </c>
      <c r="M20" s="131"/>
      <c r="W20" s="127"/>
      <c r="X20" s="127"/>
      <c r="Y20" s="127"/>
      <c r="Z20" s="72"/>
    </row>
    <row r="21" spans="2:26" ht="12.75" customHeight="1" x14ac:dyDescent="0.2">
      <c r="B21" s="341"/>
      <c r="C21" s="341"/>
      <c r="D21" s="341"/>
      <c r="E21" s="341"/>
      <c r="F21" s="341"/>
      <c r="G21" s="195">
        <v>0</v>
      </c>
      <c r="H21" s="129">
        <v>0</v>
      </c>
      <c r="I21" s="199">
        <v>0</v>
      </c>
      <c r="J21" s="195">
        <v>0</v>
      </c>
      <c r="K21" s="172">
        <f t="shared" si="0"/>
        <v>0</v>
      </c>
      <c r="W21" s="127"/>
      <c r="X21" s="127"/>
      <c r="Y21" s="127"/>
      <c r="Z21" s="72"/>
    </row>
    <row r="22" spans="2:26" ht="12.75" customHeight="1" x14ac:dyDescent="0.2">
      <c r="B22" s="341"/>
      <c r="C22" s="341"/>
      <c r="D22" s="341"/>
      <c r="E22" s="341"/>
      <c r="F22" s="341"/>
      <c r="G22" s="195">
        <v>0</v>
      </c>
      <c r="H22" s="129">
        <v>0</v>
      </c>
      <c r="I22" s="199">
        <v>0</v>
      </c>
      <c r="J22" s="195">
        <v>0</v>
      </c>
      <c r="K22" s="172">
        <f t="shared" si="0"/>
        <v>0</v>
      </c>
      <c r="W22" s="127"/>
      <c r="X22" s="127"/>
      <c r="Y22" s="127"/>
      <c r="Z22" s="72"/>
    </row>
    <row r="23" spans="2:26" ht="12.75" customHeight="1" x14ac:dyDescent="0.2">
      <c r="B23" s="341"/>
      <c r="C23" s="341"/>
      <c r="D23" s="341"/>
      <c r="E23" s="341"/>
      <c r="F23" s="341"/>
      <c r="G23" s="195">
        <v>0</v>
      </c>
      <c r="H23" s="129">
        <v>0</v>
      </c>
      <c r="I23" s="199">
        <v>0</v>
      </c>
      <c r="J23" s="195">
        <v>0</v>
      </c>
      <c r="K23" s="172">
        <f t="shared" si="0"/>
        <v>0</v>
      </c>
      <c r="W23" s="127"/>
      <c r="X23" s="127"/>
      <c r="Y23" s="127"/>
      <c r="Z23" s="72"/>
    </row>
    <row r="24" spans="2:26" ht="12.75" customHeight="1" x14ac:dyDescent="0.2">
      <c r="B24" s="341"/>
      <c r="C24" s="341"/>
      <c r="D24" s="341"/>
      <c r="E24" s="341"/>
      <c r="F24" s="341"/>
      <c r="G24" s="195">
        <v>0</v>
      </c>
      <c r="H24" s="129">
        <v>0</v>
      </c>
      <c r="I24" s="199">
        <v>0</v>
      </c>
      <c r="J24" s="195">
        <v>0</v>
      </c>
      <c r="K24" s="172">
        <f t="shared" si="0"/>
        <v>0</v>
      </c>
      <c r="W24" s="127"/>
      <c r="X24" s="127"/>
      <c r="Y24" s="127"/>
      <c r="Z24" s="72"/>
    </row>
    <row r="25" spans="2:26" ht="12.75" customHeight="1" x14ac:dyDescent="0.2">
      <c r="B25" s="341"/>
      <c r="C25" s="341"/>
      <c r="D25" s="341"/>
      <c r="E25" s="341"/>
      <c r="F25" s="341"/>
      <c r="G25" s="195">
        <v>0</v>
      </c>
      <c r="H25" s="129">
        <v>0</v>
      </c>
      <c r="I25" s="199">
        <v>0</v>
      </c>
      <c r="J25" s="195">
        <v>0</v>
      </c>
      <c r="K25" s="172">
        <f t="shared" si="0"/>
        <v>0</v>
      </c>
      <c r="W25" s="127"/>
      <c r="X25" s="127"/>
      <c r="Y25" s="127"/>
      <c r="Z25" s="72"/>
    </row>
    <row r="26" spans="2:26" ht="12.75" customHeight="1" x14ac:dyDescent="0.2">
      <c r="B26" s="341"/>
      <c r="C26" s="341"/>
      <c r="D26" s="341"/>
      <c r="E26" s="341"/>
      <c r="F26" s="341"/>
      <c r="G26" s="195">
        <v>0</v>
      </c>
      <c r="H26" s="129">
        <v>0</v>
      </c>
      <c r="I26" s="199">
        <v>0</v>
      </c>
      <c r="J26" s="195">
        <v>0</v>
      </c>
      <c r="K26" s="172">
        <f t="shared" si="0"/>
        <v>0</v>
      </c>
      <c r="W26" s="127"/>
      <c r="X26" s="127"/>
      <c r="Y26" s="127"/>
      <c r="Z26" s="72"/>
    </row>
    <row r="27" spans="2:26" ht="12.75" customHeight="1" x14ac:dyDescent="0.2">
      <c r="B27" s="341"/>
      <c r="C27" s="341"/>
      <c r="D27" s="341"/>
      <c r="E27" s="341"/>
      <c r="F27" s="341"/>
      <c r="G27" s="195">
        <v>0</v>
      </c>
      <c r="H27" s="129">
        <v>0</v>
      </c>
      <c r="I27" s="199">
        <v>0</v>
      </c>
      <c r="J27" s="195">
        <v>0</v>
      </c>
      <c r="K27" s="172">
        <f t="shared" si="0"/>
        <v>0</v>
      </c>
      <c r="W27" s="127"/>
      <c r="X27" s="127"/>
      <c r="Y27" s="127"/>
      <c r="Z27" s="72"/>
    </row>
    <row r="28" spans="2:26" ht="12.75" customHeight="1" x14ac:dyDescent="0.2">
      <c r="B28" s="341"/>
      <c r="C28" s="341"/>
      <c r="D28" s="341"/>
      <c r="E28" s="341"/>
      <c r="F28" s="341"/>
      <c r="G28" s="195">
        <v>0</v>
      </c>
      <c r="H28" s="129">
        <v>0</v>
      </c>
      <c r="I28" s="199">
        <v>0</v>
      </c>
      <c r="J28" s="195">
        <v>0</v>
      </c>
      <c r="K28" s="172">
        <f t="shared" si="0"/>
        <v>0</v>
      </c>
      <c r="W28" s="127"/>
      <c r="X28" s="127"/>
      <c r="Y28" s="127"/>
      <c r="Z28" s="72"/>
    </row>
    <row r="29" spans="2:26" ht="12.75" customHeight="1" x14ac:dyDescent="0.2">
      <c r="B29" s="341"/>
      <c r="C29" s="341"/>
      <c r="D29" s="341"/>
      <c r="E29" s="341"/>
      <c r="F29" s="341"/>
      <c r="G29" s="195">
        <v>0</v>
      </c>
      <c r="H29" s="129">
        <v>0</v>
      </c>
      <c r="I29" s="199">
        <v>0</v>
      </c>
      <c r="J29" s="195">
        <v>0</v>
      </c>
      <c r="K29" s="172">
        <f t="shared" si="0"/>
        <v>0</v>
      </c>
      <c r="W29" s="127"/>
      <c r="X29" s="127"/>
      <c r="Y29" s="127"/>
      <c r="Z29" s="72"/>
    </row>
    <row r="30" spans="2:26" ht="12.75" customHeight="1" x14ac:dyDescent="0.2">
      <c r="B30" s="341"/>
      <c r="C30" s="341"/>
      <c r="D30" s="341"/>
      <c r="E30" s="341"/>
      <c r="F30" s="341"/>
      <c r="G30" s="195">
        <v>0</v>
      </c>
      <c r="H30" s="129">
        <v>0</v>
      </c>
      <c r="I30" s="199">
        <v>0</v>
      </c>
      <c r="J30" s="195">
        <v>0</v>
      </c>
      <c r="K30" s="172">
        <f t="shared" si="0"/>
        <v>0</v>
      </c>
      <c r="W30" s="127"/>
      <c r="X30" s="127"/>
      <c r="Y30" s="127"/>
      <c r="Z30" s="72"/>
    </row>
    <row r="31" spans="2:26" ht="12.75" customHeight="1" x14ac:dyDescent="0.2">
      <c r="B31" s="341"/>
      <c r="C31" s="341"/>
      <c r="D31" s="341"/>
      <c r="E31" s="341"/>
      <c r="F31" s="341"/>
      <c r="G31" s="195">
        <v>0</v>
      </c>
      <c r="H31" s="129">
        <v>0</v>
      </c>
      <c r="I31" s="199">
        <v>0</v>
      </c>
      <c r="J31" s="195">
        <v>0</v>
      </c>
      <c r="K31" s="172">
        <f t="shared" si="0"/>
        <v>0</v>
      </c>
      <c r="W31" s="127"/>
      <c r="X31" s="127"/>
      <c r="Y31" s="127"/>
      <c r="Z31" s="72"/>
    </row>
    <row r="32" spans="2:26" ht="12.75" customHeight="1" x14ac:dyDescent="0.2">
      <c r="B32" s="341"/>
      <c r="C32" s="341"/>
      <c r="D32" s="341"/>
      <c r="E32" s="341"/>
      <c r="F32" s="341"/>
      <c r="G32" s="195">
        <v>0</v>
      </c>
      <c r="H32" s="129">
        <v>0</v>
      </c>
      <c r="I32" s="199">
        <v>0</v>
      </c>
      <c r="J32" s="195">
        <v>0</v>
      </c>
      <c r="K32" s="172">
        <f t="shared" si="0"/>
        <v>0</v>
      </c>
      <c r="W32" s="127"/>
      <c r="X32" s="127"/>
      <c r="Y32" s="127"/>
      <c r="Z32" s="72"/>
    </row>
    <row r="33" spans="2:26" ht="12.75" customHeight="1" x14ac:dyDescent="0.2">
      <c r="B33" s="341"/>
      <c r="C33" s="341"/>
      <c r="D33" s="341"/>
      <c r="E33" s="341"/>
      <c r="F33" s="341"/>
      <c r="G33" s="195">
        <v>0</v>
      </c>
      <c r="H33" s="129">
        <v>0</v>
      </c>
      <c r="I33" s="199">
        <v>0</v>
      </c>
      <c r="J33" s="195">
        <v>0</v>
      </c>
      <c r="K33" s="172">
        <f t="shared" si="0"/>
        <v>0</v>
      </c>
      <c r="W33" s="127"/>
      <c r="X33" s="127"/>
      <c r="Y33" s="127"/>
      <c r="Z33" s="72"/>
    </row>
    <row r="34" spans="2:26" ht="12.75" customHeight="1" x14ac:dyDescent="0.2">
      <c r="B34" s="341"/>
      <c r="C34" s="341"/>
      <c r="D34" s="341"/>
      <c r="E34" s="341"/>
      <c r="F34" s="341"/>
      <c r="G34" s="195">
        <v>0</v>
      </c>
      <c r="H34" s="129">
        <v>0</v>
      </c>
      <c r="I34" s="199">
        <v>0</v>
      </c>
      <c r="J34" s="195">
        <v>0</v>
      </c>
      <c r="K34" s="172">
        <f t="shared" si="0"/>
        <v>0</v>
      </c>
      <c r="W34" s="127"/>
      <c r="X34" s="127"/>
      <c r="Y34" s="127"/>
      <c r="Z34" s="72"/>
    </row>
    <row r="35" spans="2:26" ht="12.75" customHeight="1" x14ac:dyDescent="0.2">
      <c r="B35" s="341"/>
      <c r="C35" s="341"/>
      <c r="D35" s="341"/>
      <c r="E35" s="341"/>
      <c r="F35" s="341"/>
      <c r="G35" s="195">
        <v>0</v>
      </c>
      <c r="H35" s="129">
        <v>0</v>
      </c>
      <c r="I35" s="199">
        <v>0</v>
      </c>
      <c r="J35" s="195">
        <v>0</v>
      </c>
      <c r="K35" s="172">
        <f t="shared" si="0"/>
        <v>0</v>
      </c>
      <c r="W35" s="127"/>
      <c r="X35" s="127"/>
      <c r="Y35" s="127"/>
      <c r="Z35" s="72"/>
    </row>
    <row r="36" spans="2:26" ht="12.75" customHeight="1" x14ac:dyDescent="0.2">
      <c r="B36" s="341"/>
      <c r="C36" s="341"/>
      <c r="D36" s="341"/>
      <c r="E36" s="341"/>
      <c r="F36" s="341"/>
      <c r="G36" s="195">
        <v>0</v>
      </c>
      <c r="H36" s="129">
        <v>0</v>
      </c>
      <c r="I36" s="199">
        <v>0</v>
      </c>
      <c r="J36" s="195">
        <v>0</v>
      </c>
      <c r="K36" s="172">
        <f t="shared" si="0"/>
        <v>0</v>
      </c>
      <c r="W36" s="127"/>
      <c r="X36" s="127"/>
      <c r="Y36" s="127"/>
      <c r="Z36" s="72"/>
    </row>
    <row r="37" spans="2:26" ht="12.75" customHeight="1" x14ac:dyDescent="0.2">
      <c r="B37" s="341"/>
      <c r="C37" s="341"/>
      <c r="D37" s="341"/>
      <c r="E37" s="341"/>
      <c r="F37" s="341"/>
      <c r="G37" s="195">
        <v>0</v>
      </c>
      <c r="H37" s="129">
        <v>0</v>
      </c>
      <c r="I37" s="199">
        <v>0</v>
      </c>
      <c r="J37" s="195">
        <v>0</v>
      </c>
      <c r="K37" s="172">
        <f t="shared" si="0"/>
        <v>0</v>
      </c>
      <c r="W37" s="127"/>
      <c r="X37" s="127"/>
      <c r="Y37" s="127"/>
      <c r="Z37" s="72"/>
    </row>
    <row r="38" spans="2:26" ht="12.75" customHeight="1" x14ac:dyDescent="0.2">
      <c r="B38" s="341"/>
      <c r="C38" s="341"/>
      <c r="D38" s="341"/>
      <c r="E38" s="341"/>
      <c r="F38" s="341"/>
      <c r="G38" s="195">
        <v>0</v>
      </c>
      <c r="H38" s="129">
        <v>0</v>
      </c>
      <c r="I38" s="199">
        <v>0</v>
      </c>
      <c r="J38" s="195">
        <v>0</v>
      </c>
      <c r="K38" s="172">
        <f t="shared" si="0"/>
        <v>0</v>
      </c>
      <c r="W38" s="127"/>
      <c r="X38" s="127"/>
      <c r="Y38" s="127"/>
      <c r="Z38" s="72"/>
    </row>
    <row r="39" spans="2:26" ht="12.75" customHeight="1" x14ac:dyDescent="0.2">
      <c r="B39" s="341"/>
      <c r="C39" s="341"/>
      <c r="D39" s="341"/>
      <c r="E39" s="341"/>
      <c r="F39" s="341"/>
      <c r="G39" s="195">
        <v>0</v>
      </c>
      <c r="H39" s="129">
        <v>0</v>
      </c>
      <c r="I39" s="199">
        <v>0</v>
      </c>
      <c r="J39" s="195">
        <v>0</v>
      </c>
      <c r="K39" s="172">
        <f t="shared" si="0"/>
        <v>0</v>
      </c>
      <c r="W39" s="127">
        <f>IF(I39=22,J39,0)</f>
        <v>0</v>
      </c>
      <c r="X39" s="127">
        <f>IF(I39=12,J39,0)</f>
        <v>0</v>
      </c>
      <c r="Y39" s="127">
        <f>IF(I39=8,J39,0)</f>
        <v>0</v>
      </c>
      <c r="Z39" s="72"/>
    </row>
    <row r="40" spans="2:26" ht="12.75" customHeight="1" x14ac:dyDescent="0.2">
      <c r="B40" s="342" t="s">
        <v>54</v>
      </c>
      <c r="C40" s="342"/>
      <c r="D40" s="342"/>
      <c r="E40" s="342"/>
      <c r="F40" s="342"/>
      <c r="G40" s="189">
        <v>1</v>
      </c>
      <c r="H40" s="129" t="s">
        <v>20</v>
      </c>
      <c r="I40" s="199">
        <v>25.5</v>
      </c>
      <c r="J40" s="189">
        <v>5</v>
      </c>
      <c r="K40" s="172">
        <f t="shared" si="0"/>
        <v>5</v>
      </c>
      <c r="W40" s="127">
        <f>IF(I40=22,J40,0)</f>
        <v>0</v>
      </c>
      <c r="X40" s="127">
        <f>IF(I40=12,J40,0)</f>
        <v>0</v>
      </c>
      <c r="Y40" s="127">
        <f>IF(I40=8,J40,0)</f>
        <v>0</v>
      </c>
      <c r="Z40" s="72"/>
    </row>
    <row r="41" spans="2:26" ht="16.5" customHeight="1" x14ac:dyDescent="0.2">
      <c r="B41" s="343"/>
      <c r="C41" s="343"/>
      <c r="D41" s="343"/>
      <c r="E41" s="343"/>
      <c r="F41" s="343"/>
      <c r="G41" s="132" t="s">
        <v>12</v>
      </c>
      <c r="H41" s="344" t="s">
        <v>55</v>
      </c>
      <c r="I41" s="344"/>
      <c r="J41" s="344"/>
      <c r="K41" s="169">
        <f>SUM(K17:K40)</f>
        <v>354</v>
      </c>
      <c r="W41" s="127">
        <f>ROUND(SUM(W17:W40),2)</f>
        <v>0</v>
      </c>
      <c r="X41" s="127">
        <f>ROUND(SUM(X17:X40),2)</f>
        <v>0</v>
      </c>
      <c r="Y41" s="127">
        <f>ROUND(SUM(Y17:Y40),2)</f>
        <v>0</v>
      </c>
      <c r="Z41" s="72"/>
    </row>
    <row r="42" spans="2:26" ht="6" customHeight="1" x14ac:dyDescent="0.2">
      <c r="B42" s="76"/>
      <c r="C42" s="133"/>
      <c r="D42" s="133"/>
      <c r="E42" s="133"/>
      <c r="F42" s="133"/>
      <c r="G42" s="132"/>
      <c r="H42" s="134"/>
      <c r="I42" s="135"/>
      <c r="J42" s="136"/>
      <c r="K42" s="137"/>
      <c r="W42" s="127"/>
      <c r="X42" s="127"/>
      <c r="Y42" s="127"/>
      <c r="Z42" s="72"/>
    </row>
    <row r="43" spans="2:26" ht="15.75" customHeight="1" x14ac:dyDescent="0.2">
      <c r="B43" s="76"/>
      <c r="C43" s="133"/>
      <c r="D43" s="133"/>
      <c r="E43" s="133"/>
      <c r="F43" s="88" t="s">
        <v>56</v>
      </c>
      <c r="G43" s="90"/>
      <c r="H43" s="90"/>
      <c r="I43" s="138">
        <v>0</v>
      </c>
      <c r="J43" s="90" t="s">
        <v>57</v>
      </c>
      <c r="K43" s="211">
        <f>IF(I43=0,0,K41*(100-I43)/100)</f>
        <v>0</v>
      </c>
      <c r="L43" s="139"/>
      <c r="M43" s="139"/>
      <c r="W43" s="127"/>
      <c r="X43" s="127"/>
      <c r="Y43" s="127"/>
      <c r="Z43" s="72"/>
    </row>
    <row r="44" spans="2:26" ht="12.75" customHeight="1" x14ac:dyDescent="0.2">
      <c r="B44" s="80"/>
      <c r="C44" s="80"/>
      <c r="D44" s="80"/>
      <c r="E44" s="140"/>
      <c r="F44" s="140"/>
      <c r="G44" s="345"/>
      <c r="H44" s="345"/>
      <c r="I44" s="345"/>
      <c r="J44" s="345"/>
      <c r="K44" s="141"/>
      <c r="W44" s="72"/>
      <c r="X44" s="72"/>
      <c r="Y44" s="72"/>
      <c r="Z44" s="72"/>
    </row>
    <row r="45" spans="2:26" ht="12.75" customHeight="1" x14ac:dyDescent="0.2">
      <c r="B45" s="90"/>
      <c r="C45" s="346" t="s">
        <v>58</v>
      </c>
      <c r="D45" s="347"/>
      <c r="E45" s="347"/>
      <c r="F45" s="347"/>
      <c r="G45" s="347"/>
      <c r="H45" s="319">
        <v>0.255</v>
      </c>
      <c r="I45" s="319"/>
      <c r="J45" s="157">
        <v>0.13500000000000001</v>
      </c>
      <c r="K45" s="223">
        <v>0.1</v>
      </c>
    </row>
    <row r="46" spans="2:26" ht="12.75" customHeight="1" x14ac:dyDescent="0.2">
      <c r="B46" s="90"/>
      <c r="C46" s="349" t="s">
        <v>70</v>
      </c>
      <c r="D46" s="349"/>
      <c r="E46" s="349"/>
      <c r="F46" s="349"/>
      <c r="G46" s="351"/>
      <c r="H46" s="348">
        <f>alv!F28</f>
        <v>26.51</v>
      </c>
      <c r="I46" s="348"/>
      <c r="J46" s="162">
        <f>alv!G28</f>
        <v>13.5</v>
      </c>
      <c r="K46" s="162">
        <f>alv!H28</f>
        <v>10</v>
      </c>
    </row>
    <row r="47" spans="2:26" ht="12.75" customHeight="1" x14ac:dyDescent="0.2">
      <c r="B47" s="90"/>
      <c r="C47" s="349" t="s">
        <v>92</v>
      </c>
      <c r="D47" s="349"/>
      <c r="E47" s="349"/>
      <c r="F47" s="349"/>
      <c r="G47" s="350"/>
      <c r="H47" s="348">
        <f>IF(I43&gt;0,H46-H46*I43%,0)</f>
        <v>0</v>
      </c>
      <c r="I47" s="348"/>
      <c r="J47" s="162">
        <f>IF($I43&gt;0,J46-J46*$I43%,0)</f>
        <v>0</v>
      </c>
      <c r="K47" s="162">
        <f>IF($I43&gt;0,K46-K46*$I43%,0)</f>
        <v>0</v>
      </c>
    </row>
    <row r="48" spans="2:26" ht="12.75" customHeight="1" x14ac:dyDescent="0.2">
      <c r="B48" s="92"/>
      <c r="C48" s="92"/>
      <c r="D48" s="92"/>
      <c r="E48" s="142"/>
      <c r="F48" s="90"/>
      <c r="G48" s="92"/>
      <c r="H48" s="98"/>
      <c r="I48" s="99"/>
      <c r="J48" s="100"/>
      <c r="K48" s="100"/>
    </row>
    <row r="49" spans="2:13" ht="12.75" customHeight="1" x14ac:dyDescent="0.2">
      <c r="B49" s="143"/>
      <c r="C49" s="321" t="s">
        <v>61</v>
      </c>
      <c r="D49" s="321"/>
      <c r="E49" s="321" t="s">
        <v>62</v>
      </c>
      <c r="F49" s="321"/>
      <c r="G49" s="321"/>
      <c r="H49" s="321"/>
      <c r="I49" s="322" t="s">
        <v>63</v>
      </c>
      <c r="J49" s="322"/>
      <c r="K49" s="144"/>
    </row>
    <row r="50" spans="2:13" ht="12.75" customHeight="1" x14ac:dyDescent="0.2">
      <c r="B50" s="102"/>
      <c r="C50" s="353"/>
      <c r="D50" s="353"/>
      <c r="E50" s="354"/>
      <c r="F50" s="354"/>
      <c r="G50" s="354"/>
      <c r="H50" s="354"/>
      <c r="I50" s="354"/>
      <c r="J50" s="354"/>
      <c r="K50" s="103"/>
    </row>
    <row r="51" spans="2:13" ht="12.75" customHeight="1" x14ac:dyDescent="0.2">
      <c r="B51" s="102"/>
      <c r="C51" s="353"/>
      <c r="D51" s="353"/>
      <c r="E51" s="354"/>
      <c r="F51" s="354"/>
      <c r="G51" s="354"/>
      <c r="H51" s="354"/>
      <c r="I51" s="354"/>
      <c r="J51" s="354"/>
      <c r="K51" s="103"/>
    </row>
    <row r="52" spans="2:13" ht="12.75" customHeight="1" x14ac:dyDescent="0.2">
      <c r="B52" s="145"/>
      <c r="C52" s="353"/>
      <c r="D52" s="353"/>
      <c r="E52" s="354"/>
      <c r="F52" s="354"/>
      <c r="G52" s="354"/>
      <c r="H52" s="354"/>
      <c r="I52" s="353"/>
      <c r="J52" s="353"/>
      <c r="K52" s="146"/>
    </row>
    <row r="53" spans="2:13" ht="12.75" customHeight="1" x14ac:dyDescent="0.2">
      <c r="B53" s="90"/>
      <c r="C53" s="147"/>
      <c r="D53" s="104"/>
      <c r="E53" s="148"/>
      <c r="F53" s="148"/>
      <c r="G53" s="148"/>
      <c r="H53" s="148"/>
      <c r="I53" s="106"/>
      <c r="J53" s="104"/>
      <c r="K53" s="90"/>
    </row>
    <row r="54" spans="2:13" ht="17.25" customHeight="1" x14ac:dyDescent="0.2">
      <c r="B54" s="205" t="s">
        <v>64</v>
      </c>
      <c r="C54" s="355">
        <f>J13</f>
        <v>0</v>
      </c>
      <c r="D54" s="356"/>
      <c r="E54" s="356"/>
      <c r="F54" s="357"/>
      <c r="G54" s="101"/>
      <c r="H54" s="105"/>
      <c r="I54" s="106"/>
      <c r="J54" s="206" t="s">
        <v>39</v>
      </c>
      <c r="K54" s="207">
        <f>J9</f>
        <v>46037</v>
      </c>
      <c r="L54" s="108"/>
    </row>
    <row r="55" spans="2:13" ht="9" customHeight="1" x14ac:dyDescent="0.2">
      <c r="B55" s="110"/>
      <c r="C55" s="149"/>
      <c r="D55" s="149"/>
      <c r="E55" s="150"/>
      <c r="F55" s="150"/>
      <c r="G55" s="150"/>
      <c r="H55" s="150"/>
      <c r="I55" s="151"/>
      <c r="J55" s="149"/>
      <c r="K55" s="55"/>
      <c r="L55" s="2"/>
      <c r="M55" s="2"/>
    </row>
    <row r="56" spans="2:13" ht="18.600000000000001" customHeight="1" x14ac:dyDescent="0.2">
      <c r="B56" s="268" t="s">
        <v>85</v>
      </c>
      <c r="C56" s="268"/>
      <c r="D56" s="268"/>
      <c r="E56" s="352" t="s">
        <v>76</v>
      </c>
      <c r="F56" s="352"/>
      <c r="G56" s="352"/>
      <c r="H56" s="352"/>
      <c r="I56" s="352"/>
      <c r="J56" s="41" t="s">
        <v>26</v>
      </c>
      <c r="K56" s="197" t="s">
        <v>67</v>
      </c>
    </row>
    <row r="57" spans="2:13" x14ac:dyDescent="0.2">
      <c r="B57" s="270" t="s">
        <v>93</v>
      </c>
      <c r="C57" s="270"/>
      <c r="D57" s="270"/>
      <c r="E57" s="269" t="s">
        <v>72</v>
      </c>
      <c r="F57" s="269"/>
      <c r="G57" s="269"/>
      <c r="H57" s="269"/>
      <c r="I57" s="269"/>
      <c r="J57" s="41" t="s">
        <v>28</v>
      </c>
      <c r="K57" s="196" t="s">
        <v>29</v>
      </c>
    </row>
    <row r="58" spans="2:13" ht="12.75" customHeight="1" x14ac:dyDescent="0.2">
      <c r="B58" s="358" t="s">
        <v>86</v>
      </c>
      <c r="C58" s="358"/>
      <c r="D58" s="358"/>
      <c r="E58" s="269" t="s">
        <v>74</v>
      </c>
      <c r="F58" s="269"/>
      <c r="G58" s="269"/>
      <c r="H58" s="269"/>
      <c r="I58" s="269"/>
      <c r="J58" s="112" t="s">
        <v>30</v>
      </c>
      <c r="K58" s="1"/>
    </row>
    <row r="59" spans="2:13" ht="19.149999999999999" customHeight="1" x14ac:dyDescent="0.25">
      <c r="B59" s="167"/>
      <c r="C59" s="1"/>
      <c r="D59" s="4"/>
      <c r="E59" s="1" t="s">
        <v>12</v>
      </c>
      <c r="F59" s="1"/>
      <c r="G59" s="1"/>
      <c r="H59" s="1"/>
      <c r="I59" s="275"/>
      <c r="J59" s="275"/>
      <c r="K59" s="275"/>
    </row>
    <row r="60" spans="2:13" ht="14.1" customHeight="1" x14ac:dyDescent="0.2">
      <c r="B60" s="159"/>
      <c r="K60" s="161" t="s">
        <v>12</v>
      </c>
    </row>
    <row r="61" spans="2:13" ht="14.1" customHeight="1" x14ac:dyDescent="0.2"/>
    <row r="63" spans="2:13" ht="35.1" customHeight="1" x14ac:dyDescent="0.2"/>
    <row r="64" spans="2:13" ht="15" customHeight="1" x14ac:dyDescent="0.2"/>
    <row r="65" ht="15" customHeight="1" x14ac:dyDescent="0.2"/>
    <row r="66" ht="4.5" customHeight="1" x14ac:dyDescent="0.2"/>
    <row r="67" ht="15" customHeight="1" x14ac:dyDescent="0.2"/>
    <row r="68" ht="15" customHeight="1" x14ac:dyDescent="0.2"/>
  </sheetData>
  <sheetProtection algorithmName="SHA-512" hashValue="yNjqUM8WZGxO+kWxSycCMeoomwdkYP0+tHO+81LOx1z3IygSbQC9rq287NoO6BwzLfDi2mFYppIJ6piJ0hNvag==" saltValue="ETQVp90fKkHE9fkpsQ3Khg==" spinCount="100000" sheet="1" scenarios="1" formatCells="0" selectLockedCells="1"/>
  <mergeCells count="80">
    <mergeCell ref="B57:D57"/>
    <mergeCell ref="E57:I57"/>
    <mergeCell ref="B58:D58"/>
    <mergeCell ref="E58:I58"/>
    <mergeCell ref="I59:K59"/>
    <mergeCell ref="E56:I56"/>
    <mergeCell ref="C50:D50"/>
    <mergeCell ref="E50:H50"/>
    <mergeCell ref="I50:J50"/>
    <mergeCell ref="C51:D51"/>
    <mergeCell ref="E51:H51"/>
    <mergeCell ref="I51:J51"/>
    <mergeCell ref="C52:D52"/>
    <mergeCell ref="E52:H52"/>
    <mergeCell ref="I52:J52"/>
    <mergeCell ref="C54:F54"/>
    <mergeCell ref="B56:D56"/>
    <mergeCell ref="H46:I46"/>
    <mergeCell ref="H47:I47"/>
    <mergeCell ref="C49:D49"/>
    <mergeCell ref="E49:H49"/>
    <mergeCell ref="I49:J49"/>
    <mergeCell ref="C47:G47"/>
    <mergeCell ref="C46:G46"/>
    <mergeCell ref="B40:F40"/>
    <mergeCell ref="B41:F41"/>
    <mergeCell ref="H41:J41"/>
    <mergeCell ref="G44:J44"/>
    <mergeCell ref="H45:I45"/>
    <mergeCell ref="C45:G45"/>
    <mergeCell ref="B35:F35"/>
    <mergeCell ref="B36:F36"/>
    <mergeCell ref="B37:F37"/>
    <mergeCell ref="B38:F38"/>
    <mergeCell ref="B39:F39"/>
    <mergeCell ref="B30:F30"/>
    <mergeCell ref="B31:F31"/>
    <mergeCell ref="B32:F32"/>
    <mergeCell ref="B33:F33"/>
    <mergeCell ref="B34:F34"/>
    <mergeCell ref="B25:F25"/>
    <mergeCell ref="B26:F26"/>
    <mergeCell ref="B27:F27"/>
    <mergeCell ref="B28:F28"/>
    <mergeCell ref="B29:F29"/>
    <mergeCell ref="B20:F20"/>
    <mergeCell ref="B21:F21"/>
    <mergeCell ref="B22:F22"/>
    <mergeCell ref="B23:F23"/>
    <mergeCell ref="B24:F24"/>
    <mergeCell ref="C15:F15"/>
    <mergeCell ref="B16:F16"/>
    <mergeCell ref="B17:F17"/>
    <mergeCell ref="B18:F18"/>
    <mergeCell ref="B19:F19"/>
    <mergeCell ref="H13:I13"/>
    <mergeCell ref="J13:K13"/>
    <mergeCell ref="H14:I14"/>
    <mergeCell ref="J14:K14"/>
    <mergeCell ref="B11:F11"/>
    <mergeCell ref="H11:I11"/>
    <mergeCell ref="J11:K11"/>
    <mergeCell ref="B12:F12"/>
    <mergeCell ref="H12:I12"/>
    <mergeCell ref="J12:K12"/>
    <mergeCell ref="B9:F9"/>
    <mergeCell ref="H9:I9"/>
    <mergeCell ref="J9:K9"/>
    <mergeCell ref="B10:F10"/>
    <mergeCell ref="J10:K10"/>
    <mergeCell ref="B7:F7"/>
    <mergeCell ref="H7:I7"/>
    <mergeCell ref="J7:K7"/>
    <mergeCell ref="B8:F8"/>
    <mergeCell ref="H8:I8"/>
    <mergeCell ref="B3:F4"/>
    <mergeCell ref="H5:I5"/>
    <mergeCell ref="J5:K5"/>
    <mergeCell ref="H6:I6"/>
    <mergeCell ref="J6:K6"/>
  </mergeCells>
  <printOptions horizontalCentered="1"/>
  <pageMargins left="0.23622047244094491" right="0.23622047244094491" top="0.74803149606299213" bottom="0.55118110236220474" header="0.31496062992125984" footer="0.31496062992125984"/>
  <pageSetup paperSize="9" scale="97" firstPageNumber="0" orientation="portrait" verticalDpi="300" r:id="rId1"/>
  <headerFooter alignWithMargins="0"/>
  <rowBreaks count="1" manualBreakCount="1">
    <brk id="58" min="1" max="10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8"/>
  <sheetViews>
    <sheetView showZeros="0" defaultGridColor="0" colorId="23" workbookViewId="0">
      <selection activeCell="D33" sqref="D33"/>
    </sheetView>
  </sheetViews>
  <sheetFormatPr defaultRowHeight="12.75" x14ac:dyDescent="0.2"/>
  <cols>
    <col min="11" max="11" width="10.5703125" customWidth="1"/>
  </cols>
  <sheetData>
    <row r="1" spans="2:13" x14ac:dyDescent="0.2">
      <c r="B1" s="359" t="s">
        <v>96</v>
      </c>
      <c r="C1" s="359"/>
      <c r="D1" s="359"/>
      <c r="F1" s="359" t="s">
        <v>97</v>
      </c>
      <c r="G1" s="359"/>
      <c r="H1" s="359"/>
      <c r="K1" s="359" t="s">
        <v>68</v>
      </c>
      <c r="L1" s="359"/>
      <c r="M1" s="359"/>
    </row>
    <row r="2" spans="2:13" ht="13.5" thickBot="1" x14ac:dyDescent="0.25">
      <c r="B2" t="s">
        <v>69</v>
      </c>
      <c r="F2" t="s">
        <v>69</v>
      </c>
      <c r="K2" t="s">
        <v>69</v>
      </c>
    </row>
    <row r="3" spans="2:13" ht="13.5" thickBot="1" x14ac:dyDescent="0.25">
      <c r="B3" s="216">
        <v>0.255</v>
      </c>
      <c r="C3" s="222">
        <v>0.13500000000000001</v>
      </c>
      <c r="D3" s="217">
        <v>0.1</v>
      </c>
      <c r="F3" s="216">
        <v>0.255</v>
      </c>
      <c r="G3" s="222">
        <v>0.13500000000000001</v>
      </c>
      <c r="H3" s="217">
        <v>0.1</v>
      </c>
      <c r="K3" s="216">
        <v>0.255</v>
      </c>
      <c r="L3" s="222">
        <v>0.13500000000000001</v>
      </c>
      <c r="M3" s="217">
        <v>0.1</v>
      </c>
    </row>
    <row r="4" spans="2:13" x14ac:dyDescent="0.2">
      <c r="B4" s="215">
        <f>IF('Lasku alv 0 %'!$I23=25.5,'Lasku alv 0 %'!$K23-'Lasku alv 0 %'!$J23,0)</f>
        <v>25.5</v>
      </c>
      <c r="C4" s="215">
        <f>IF('Lasku alv 0 %'!$I23=13.5,'Lasku alv 0 %'!$K23-'Lasku alv 0 %'!$J23,0)</f>
        <v>0</v>
      </c>
      <c r="D4" s="215">
        <f>IF('Lasku alv 0 %'!$I23=10,'Lasku alv 0 %'!$K23-'Lasku alv 0 %'!$J23,0)</f>
        <v>0</v>
      </c>
      <c r="F4" s="215">
        <f>ROUNDDOWN(IF('Lasku sis. alv'!$I17=25.5,'Lasku sis. alv'!$K17-('Lasku sis. alv'!$K17/(1+'Lasku sis. alv'!$I17/100)),0),2)</f>
        <v>25.5</v>
      </c>
      <c r="G4" s="215">
        <f>ROUNDDOWN(IF('Lasku sis. alv'!$I17=13.5,'Lasku sis. alv'!$K17-('Lasku sis. alv'!$K17/(1+'Lasku sis. alv'!$I17/100)),0),2)</f>
        <v>0</v>
      </c>
      <c r="H4" s="215">
        <f>ROUNDDOWN(IF('Lasku sis. alv'!$I17=10,'Lasku sis. alv'!$K17-('Lasku sis. alv'!$K17/(1+'Lasku sis. alv'!$I17/100)),0),2)</f>
        <v>0</v>
      </c>
      <c r="K4" s="215">
        <f>ROUNDDOWN(IF('Pankkisiirtolasku-käteiskuitti'!$H17=25.5,'Pankkisiirtolasku-käteiskuitti'!$J17-'Pankkisiirtolasku-käteiskuitti'!$I17,0),2)</f>
        <v>25.5</v>
      </c>
      <c r="L4" s="215">
        <f>ROUNDDOWN(IF('Pankkisiirtolasku-käteiskuitti'!$H17=13.5,'Pankkisiirtolasku-käteiskuitti'!$J17-'Pankkisiirtolasku-käteiskuitti'!$I17,0),2)</f>
        <v>0</v>
      </c>
      <c r="M4" s="215">
        <f>ROUNDDOWN(IF('Pankkisiirtolasku-käteiskuitti'!$H17=10,'Pankkisiirtolasku-käteiskuitti'!$J17-'Pankkisiirtolasku-käteiskuitti'!$I17,0),2)</f>
        <v>0</v>
      </c>
    </row>
    <row r="5" spans="2:13" x14ac:dyDescent="0.2">
      <c r="B5" s="212">
        <f>IF('Lasku alv 0 %'!$I24=25.5,'Lasku alv 0 %'!$K24-'Lasku alv 0 %'!$J24,0)</f>
        <v>0</v>
      </c>
      <c r="C5" s="215">
        <f>IF('Lasku alv 0 %'!$I24=13.5,'Lasku alv 0 %'!$K24-'Lasku alv 0 %'!$J24,0)</f>
        <v>13.5</v>
      </c>
      <c r="D5" s="212">
        <f>IF('Lasku alv 0 %'!$I24=10,'Lasku alv 0 %'!$K24-'Lasku alv 0 %'!$J24,0)</f>
        <v>0</v>
      </c>
      <c r="F5" s="215">
        <f>ROUNDDOWN(IF('Lasku sis. alv'!$I18=25.5,'Lasku sis. alv'!$K18-('Lasku sis. alv'!$K18/(1+'Lasku sis. alv'!$I18/100)),0),2)</f>
        <v>0</v>
      </c>
      <c r="G5" s="212">
        <f>ROUNDDOWN(IF('Lasku sis. alv'!$I18=13.5,'Lasku sis. alv'!$K18-('Lasku sis. alv'!$K18/(1+'Lasku sis. alv'!$I18/100)),0),2)</f>
        <v>13.5</v>
      </c>
      <c r="H5" s="212">
        <f>ROUNDDOWN(IF('Lasku sis. alv'!$I18=10,'Lasku sis. alv'!$K18-('Lasku sis. alv'!$K18/(1+'Lasku sis. alv'!$I18/100)),0),2)</f>
        <v>0</v>
      </c>
      <c r="K5" s="212">
        <f>ROUNDDOWN(IF('Pankkisiirtolasku-käteiskuitti'!$H18=25.5,'Pankkisiirtolasku-käteiskuitti'!$J18-'Pankkisiirtolasku-käteiskuitti'!$I18,0),2)</f>
        <v>0</v>
      </c>
      <c r="L5" s="215">
        <f>ROUNDDOWN(IF('Pankkisiirtolasku-käteiskuitti'!$H18=13.5,'Pankkisiirtolasku-käteiskuitti'!$J18-'Pankkisiirtolasku-käteiskuitti'!$I18,0),2)</f>
        <v>13.5</v>
      </c>
      <c r="M5" s="212">
        <f>ROUNDDOWN(IF('Pankkisiirtolasku-käteiskuitti'!$H18=10,'Pankkisiirtolasku-käteiskuitti'!$J18-'Pankkisiirtolasku-käteiskuitti'!$I18,0),2)</f>
        <v>0</v>
      </c>
    </row>
    <row r="6" spans="2:13" x14ac:dyDescent="0.2">
      <c r="B6" s="212">
        <f>IF('Lasku alv 0 %'!$I25=25.5,'Lasku alv 0 %'!$K25-'Lasku alv 0 %'!$J25,0)</f>
        <v>0</v>
      </c>
      <c r="C6" s="215">
        <f>IF('Lasku alv 0 %'!$I25=13.5,'Lasku alv 0 %'!$K25-'Lasku alv 0 %'!$J25,0)</f>
        <v>0</v>
      </c>
      <c r="D6" s="212">
        <f>IF('Lasku alv 0 %'!$I25=10,'Lasku alv 0 %'!$K25-'Lasku alv 0 %'!$J25,0)</f>
        <v>10</v>
      </c>
      <c r="F6" s="215">
        <f>ROUNDDOWN(IF('Lasku sis. alv'!$I19=25.5,'Lasku sis. alv'!$K19-('Lasku sis. alv'!$K19/(1+'Lasku sis. alv'!$I19/100)),0),2)</f>
        <v>0</v>
      </c>
      <c r="G6" s="212">
        <f>ROUNDDOWN(IF('Lasku sis. alv'!$I19=13.5,'Lasku sis. alv'!$K19-('Lasku sis. alv'!$K19/(1+'Lasku sis. alv'!$I19/100)),0),2)</f>
        <v>0</v>
      </c>
      <c r="H6" s="212">
        <f>ROUNDDOWN(IF('Lasku sis. alv'!$I19=10,'Lasku sis. alv'!$K19-('Lasku sis. alv'!$K19/(1+'Lasku sis. alv'!$I19/100)),0),2)</f>
        <v>10</v>
      </c>
      <c r="K6" s="212">
        <f>ROUNDDOWN(IF('Pankkisiirtolasku-käteiskuitti'!$H19=25.5,'Pankkisiirtolasku-käteiskuitti'!$J19-'Pankkisiirtolasku-käteiskuitti'!$I19,0),2)</f>
        <v>0</v>
      </c>
      <c r="L6" s="215">
        <f>ROUNDDOWN(IF('Pankkisiirtolasku-käteiskuitti'!$H19=13.5,'Pankkisiirtolasku-käteiskuitti'!$J19-'Pankkisiirtolasku-käteiskuitti'!$I19,0),2)</f>
        <v>0</v>
      </c>
      <c r="M6" s="212">
        <f>ROUNDDOWN(IF('Pankkisiirtolasku-käteiskuitti'!$H19=10,'Pankkisiirtolasku-käteiskuitti'!$J19-'Pankkisiirtolasku-käteiskuitti'!$I19,0),2)</f>
        <v>10</v>
      </c>
    </row>
    <row r="7" spans="2:13" x14ac:dyDescent="0.2">
      <c r="B7" s="212">
        <f>IF('Lasku alv 0 %'!$I26=25.5,'Lasku alv 0 %'!$K26-'Lasku alv 0 %'!$J26,0)</f>
        <v>0</v>
      </c>
      <c r="C7" s="215">
        <f>IF('Lasku alv 0 %'!$I26=13.5,'Lasku alv 0 %'!$K26-'Lasku alv 0 %'!$J26,0)</f>
        <v>0</v>
      </c>
      <c r="D7" s="212">
        <f>IF('Lasku alv 0 %'!$I26=10,'Lasku alv 0 %'!$K26-'Lasku alv 0 %'!$J26,0)</f>
        <v>0</v>
      </c>
      <c r="F7" s="215">
        <f>ROUNDDOWN(IF('Lasku sis. alv'!$I20=25.5,'Lasku sis. alv'!$K20-('Lasku sis. alv'!$K20/(1+'Lasku sis. alv'!$I20/100)),0),2)</f>
        <v>0</v>
      </c>
      <c r="G7" s="212">
        <f>ROUNDDOWN(IF('Lasku sis. alv'!$I20=13.5,'Lasku sis. alv'!$K20-('Lasku sis. alv'!$K20/(1+'Lasku sis. alv'!$I20/100)),0),2)</f>
        <v>0</v>
      </c>
      <c r="H7" s="212">
        <f>ROUNDDOWN(IF('Lasku sis. alv'!$I20=10,'Lasku sis. alv'!$K20-('Lasku sis. alv'!$K20/(1+'Lasku sis. alv'!$I20/100)),0),2)</f>
        <v>0</v>
      </c>
      <c r="K7" s="212">
        <f>ROUNDDOWN(IF('Pankkisiirtolasku-käteiskuitti'!$H20=25.5,'Pankkisiirtolasku-käteiskuitti'!$J20-'Pankkisiirtolasku-käteiskuitti'!$I20,0),2)</f>
        <v>0</v>
      </c>
      <c r="L7" s="215">
        <f>ROUNDDOWN(IF('Pankkisiirtolasku-käteiskuitti'!$H20=13.5,'Pankkisiirtolasku-käteiskuitti'!$J20-'Pankkisiirtolasku-käteiskuitti'!$I20,0),2)</f>
        <v>0</v>
      </c>
      <c r="M7" s="212">
        <f>ROUNDDOWN(IF('Pankkisiirtolasku-käteiskuitti'!$H20=10,'Pankkisiirtolasku-käteiskuitti'!$J20-'Pankkisiirtolasku-käteiskuitti'!$I20,0),2)</f>
        <v>0</v>
      </c>
    </row>
    <row r="8" spans="2:13" x14ac:dyDescent="0.2">
      <c r="B8" s="212">
        <f>IF('Lasku alv 0 %'!$I27=25.5,'Lasku alv 0 %'!$K27-'Lasku alv 0 %'!$J27,0)</f>
        <v>0</v>
      </c>
      <c r="C8" s="215">
        <f>IF('Lasku alv 0 %'!$I27=13.5,'Lasku alv 0 %'!$K27-'Lasku alv 0 %'!$J27,0)</f>
        <v>0</v>
      </c>
      <c r="D8" s="212">
        <f>IF('Lasku alv 0 %'!$I27=10,'Lasku alv 0 %'!$K27-'Lasku alv 0 %'!$J27,0)</f>
        <v>0</v>
      </c>
      <c r="F8" s="215">
        <f>ROUNDDOWN(IF('Lasku sis. alv'!$I21=25.5,'Lasku sis. alv'!$K21-('Lasku sis. alv'!$K21/(1+'Lasku sis. alv'!$I21/100)),0),2)</f>
        <v>0</v>
      </c>
      <c r="G8" s="212">
        <f>ROUNDDOWN(IF('Lasku sis. alv'!$I21=13.5,'Lasku sis. alv'!$K21-('Lasku sis. alv'!$K21/(1+'Lasku sis. alv'!$I21/100)),0),2)</f>
        <v>0</v>
      </c>
      <c r="H8" s="212">
        <f>ROUNDDOWN(IF('Lasku sis. alv'!$I21=10,'Lasku sis. alv'!$K21-('Lasku sis. alv'!$K21/(1+'Lasku sis. alv'!$I21/100)),0),2)</f>
        <v>0</v>
      </c>
      <c r="K8" s="212">
        <f>ROUNDDOWN(IF('Pankkisiirtolasku-käteiskuitti'!$H21=25.5,'Pankkisiirtolasku-käteiskuitti'!$J21-'Pankkisiirtolasku-käteiskuitti'!$I21,0),2)</f>
        <v>0</v>
      </c>
      <c r="L8" s="215">
        <f>ROUNDDOWN(IF('Pankkisiirtolasku-käteiskuitti'!$H21=13.5,'Pankkisiirtolasku-käteiskuitti'!$J21-'Pankkisiirtolasku-käteiskuitti'!$I21,0),2)</f>
        <v>0</v>
      </c>
      <c r="M8" s="212">
        <f>ROUNDDOWN(IF('Pankkisiirtolasku-käteiskuitti'!$H21=10,'Pankkisiirtolasku-käteiskuitti'!$J21-'Pankkisiirtolasku-käteiskuitti'!$I21,0),2)</f>
        <v>0</v>
      </c>
    </row>
    <row r="9" spans="2:13" x14ac:dyDescent="0.2">
      <c r="B9" s="212">
        <f>IF('Lasku alv 0 %'!$I28=25.5,'Lasku alv 0 %'!$K28-'Lasku alv 0 %'!$J28,0)</f>
        <v>0</v>
      </c>
      <c r="C9" s="215">
        <f>IF('Lasku alv 0 %'!$I28=13.5,'Lasku alv 0 %'!$K28-'Lasku alv 0 %'!$J28,0)</f>
        <v>0</v>
      </c>
      <c r="D9" s="212">
        <f>IF('Lasku alv 0 %'!$I28=10,'Lasku alv 0 %'!$K28-'Lasku alv 0 %'!$J28,0)</f>
        <v>0</v>
      </c>
      <c r="F9" s="215">
        <f>ROUNDDOWN(IF('Lasku sis. alv'!$I22=25.5,'Lasku sis. alv'!$K22-('Lasku sis. alv'!$K22/(1+'Lasku sis. alv'!$I22/100)),0),2)</f>
        <v>0</v>
      </c>
      <c r="G9" s="212">
        <f>ROUNDDOWN(IF('Lasku sis. alv'!$I22=13.5,'Lasku sis. alv'!$K22-('Lasku sis. alv'!$K22/(1+'Lasku sis. alv'!$I22/100)),0),2)</f>
        <v>0</v>
      </c>
      <c r="H9" s="212">
        <f>ROUNDDOWN(IF('Lasku sis. alv'!$I22=10,'Lasku sis. alv'!$K22-('Lasku sis. alv'!$K22/(1+'Lasku sis. alv'!$I22/100)),0),2)</f>
        <v>0</v>
      </c>
      <c r="K9" s="212">
        <f>ROUNDDOWN(IF('Pankkisiirtolasku-käteiskuitti'!$H22=25.5,'Pankkisiirtolasku-käteiskuitti'!$J22-'Pankkisiirtolasku-käteiskuitti'!$I22,0),2)</f>
        <v>0</v>
      </c>
      <c r="L9" s="215">
        <f>ROUNDDOWN(IF('Pankkisiirtolasku-käteiskuitti'!$H22=13.5,'Pankkisiirtolasku-käteiskuitti'!$J22-'Pankkisiirtolasku-käteiskuitti'!$I22,0),2)</f>
        <v>0</v>
      </c>
      <c r="M9" s="212">
        <f>ROUNDDOWN(IF('Pankkisiirtolasku-käteiskuitti'!$H22=10,'Pankkisiirtolasku-käteiskuitti'!$J22-'Pankkisiirtolasku-käteiskuitti'!$I22,0),2)</f>
        <v>0</v>
      </c>
    </row>
    <row r="10" spans="2:13" x14ac:dyDescent="0.2">
      <c r="B10" s="212">
        <f>IF('Lasku alv 0 %'!$I29=25.5,'Lasku alv 0 %'!$K29-'Lasku alv 0 %'!$J29,0)</f>
        <v>0</v>
      </c>
      <c r="C10" s="215">
        <f>IF('Lasku alv 0 %'!$I29=13.5,'Lasku alv 0 %'!$K29-'Lasku alv 0 %'!$J29,0)</f>
        <v>0</v>
      </c>
      <c r="D10" s="212">
        <f>IF('Lasku alv 0 %'!$I29=10,'Lasku alv 0 %'!$K29-'Lasku alv 0 %'!$J29,0)</f>
        <v>0</v>
      </c>
      <c r="F10" s="215">
        <f>ROUNDDOWN(IF('Lasku sis. alv'!$I23=25.5,'Lasku sis. alv'!$K23-('Lasku sis. alv'!$K23/(1+'Lasku sis. alv'!$I23/100)),0),2)</f>
        <v>0</v>
      </c>
      <c r="G10" s="212">
        <f>ROUNDDOWN(IF('Lasku sis. alv'!$I23=13.5,'Lasku sis. alv'!$K23-('Lasku sis. alv'!$K23/(1+'Lasku sis. alv'!$I23/100)),0),2)</f>
        <v>0</v>
      </c>
      <c r="H10" s="212">
        <f>ROUNDDOWN(IF('Lasku sis. alv'!$I23=10,'Lasku sis. alv'!$K23-('Lasku sis. alv'!$K23/(1+'Lasku sis. alv'!$I23/100)),0),2)</f>
        <v>0</v>
      </c>
      <c r="K10" s="212">
        <f>ROUNDDOWN(IF('Pankkisiirtolasku-käteiskuitti'!$H23=25.5,'Pankkisiirtolasku-käteiskuitti'!$J23-'Pankkisiirtolasku-käteiskuitti'!$I23,0),2)</f>
        <v>0</v>
      </c>
      <c r="L10" s="215">
        <f>ROUNDDOWN(IF('Pankkisiirtolasku-käteiskuitti'!$H23=13.5,'Pankkisiirtolasku-käteiskuitti'!$J23-'Pankkisiirtolasku-käteiskuitti'!$I23,0),2)</f>
        <v>0</v>
      </c>
      <c r="M10" s="212">
        <f>ROUNDDOWN(IF('Pankkisiirtolasku-käteiskuitti'!$H23=10,'Pankkisiirtolasku-käteiskuitti'!$J23-'Pankkisiirtolasku-käteiskuitti'!$I23,0),2)</f>
        <v>0</v>
      </c>
    </row>
    <row r="11" spans="2:13" x14ac:dyDescent="0.2">
      <c r="B11" s="212">
        <f>IF('Lasku alv 0 %'!$I30=25.5,'Lasku alv 0 %'!$K30-'Lasku alv 0 %'!$J30,0)</f>
        <v>0</v>
      </c>
      <c r="C11" s="215">
        <f>IF('Lasku alv 0 %'!$I30=13.5,'Lasku alv 0 %'!$K30-'Lasku alv 0 %'!$J30,0)</f>
        <v>0</v>
      </c>
      <c r="D11" s="212">
        <f>IF('Lasku alv 0 %'!$I30=10,'Lasku alv 0 %'!$K30-'Lasku alv 0 %'!$J30,0)</f>
        <v>0</v>
      </c>
      <c r="F11" s="215">
        <f>ROUNDDOWN(IF('Lasku sis. alv'!$I24=25.5,'Lasku sis. alv'!$K24-('Lasku sis. alv'!$K24/(1+'Lasku sis. alv'!$I24/100)),0),2)</f>
        <v>0</v>
      </c>
      <c r="G11" s="212">
        <f>ROUNDDOWN(IF('Lasku sis. alv'!$I24=13.5,'Lasku sis. alv'!$K24-('Lasku sis. alv'!$K24/(1+'Lasku sis. alv'!$I24/100)),0),2)</f>
        <v>0</v>
      </c>
      <c r="H11" s="212">
        <f>ROUNDDOWN(IF('Lasku sis. alv'!$I24=10,'Lasku sis. alv'!$K24-('Lasku sis. alv'!$K24/(1+'Lasku sis. alv'!$I24/100)),0),2)</f>
        <v>0</v>
      </c>
      <c r="K11" s="212">
        <f>ROUNDDOWN(IF('Pankkisiirtolasku-käteiskuitti'!$H24=25.5,'Pankkisiirtolasku-käteiskuitti'!$J24-'Pankkisiirtolasku-käteiskuitti'!$I24,0),2)</f>
        <v>0</v>
      </c>
      <c r="L11" s="215">
        <f>ROUNDDOWN(IF('Pankkisiirtolasku-käteiskuitti'!$H24=13.5,'Pankkisiirtolasku-käteiskuitti'!$J24-'Pankkisiirtolasku-käteiskuitti'!$I24,0),2)</f>
        <v>0</v>
      </c>
      <c r="M11" s="212">
        <f>ROUNDDOWN(IF('Pankkisiirtolasku-käteiskuitti'!$H24=10,'Pankkisiirtolasku-käteiskuitti'!$J24-'Pankkisiirtolasku-käteiskuitti'!$I24,0),2)</f>
        <v>0</v>
      </c>
    </row>
    <row r="12" spans="2:13" x14ac:dyDescent="0.2">
      <c r="B12" s="212">
        <f>IF('Lasku alv 0 %'!$I31=25.5,'Lasku alv 0 %'!$K31-'Lasku alv 0 %'!$J31,0)</f>
        <v>0</v>
      </c>
      <c r="C12" s="215">
        <f>IF('Lasku alv 0 %'!$I31=13.5,'Lasku alv 0 %'!$K31-'Lasku alv 0 %'!$J31,0)</f>
        <v>0</v>
      </c>
      <c r="D12" s="212">
        <f>IF('Lasku alv 0 %'!$I31=10,'Lasku alv 0 %'!$K31-'Lasku alv 0 %'!$J31,0)</f>
        <v>0</v>
      </c>
      <c r="F12" s="215">
        <f>ROUNDDOWN(IF('Lasku sis. alv'!$I25=25.5,'Lasku sis. alv'!$K25-('Lasku sis. alv'!$K25/(1+'Lasku sis. alv'!$I25/100)),0),2)</f>
        <v>0</v>
      </c>
      <c r="G12" s="212">
        <f>ROUNDDOWN(IF('Lasku sis. alv'!$I25=13.5,'Lasku sis. alv'!$K25-('Lasku sis. alv'!$K25/(1+'Lasku sis. alv'!$I25/100)),0),2)</f>
        <v>0</v>
      </c>
      <c r="H12" s="212">
        <f>ROUNDDOWN(IF('Lasku sis. alv'!$I25=10,'Lasku sis. alv'!$K25-('Lasku sis. alv'!$K25/(1+'Lasku sis. alv'!$I25/100)),0),2)</f>
        <v>0</v>
      </c>
      <c r="K12" s="212">
        <f>ROUNDDOWN(IF('Pankkisiirtolasku-käteiskuitti'!$H25=25.5,'Pankkisiirtolasku-käteiskuitti'!$J25-'Pankkisiirtolasku-käteiskuitti'!$I25,0),2)</f>
        <v>0</v>
      </c>
      <c r="L12" s="215">
        <f>ROUNDDOWN(IF('Pankkisiirtolasku-käteiskuitti'!$H25=13.5,'Pankkisiirtolasku-käteiskuitti'!$J25-'Pankkisiirtolasku-käteiskuitti'!$I25,0),2)</f>
        <v>0</v>
      </c>
      <c r="M12" s="212">
        <f>ROUNDDOWN(IF('Pankkisiirtolasku-käteiskuitti'!$H25=10,'Pankkisiirtolasku-käteiskuitti'!$J25-'Pankkisiirtolasku-käteiskuitti'!$I25,0),2)</f>
        <v>0</v>
      </c>
    </row>
    <row r="13" spans="2:13" ht="13.5" thickBot="1" x14ac:dyDescent="0.25">
      <c r="B13" s="212">
        <f>IF('Lasku alv 0 %'!$I32=25.5,'Lasku alv 0 %'!$K32-'Lasku alv 0 %'!$J32,0)</f>
        <v>0</v>
      </c>
      <c r="C13" s="215">
        <f>IF('Lasku alv 0 %'!$I32=13.5,'Lasku alv 0 %'!$K32-'Lasku alv 0 %'!$J32,0)</f>
        <v>0</v>
      </c>
      <c r="D13" s="212">
        <f>IF('Lasku alv 0 %'!$I32=10,'Lasku alv 0 %'!$K32-'Lasku alv 0 %'!$J32,0)</f>
        <v>0</v>
      </c>
      <c r="F13" s="215">
        <f>ROUNDDOWN(IF('Lasku sis. alv'!$I26=25.5,'Lasku sis. alv'!$K26-('Lasku sis. alv'!$K26/(1+'Lasku sis. alv'!$I26/100)),0),2)</f>
        <v>0</v>
      </c>
      <c r="G13" s="212">
        <f>ROUNDDOWN(IF('Lasku sis. alv'!$I26=13.5,'Lasku sis. alv'!$K26-('Lasku sis. alv'!$K26/(1+'Lasku sis. alv'!$I26/100)),0),2)</f>
        <v>0</v>
      </c>
      <c r="H13" s="212">
        <f>ROUNDDOWN(IF('Lasku sis. alv'!$I26=10,'Lasku sis. alv'!$K26-('Lasku sis. alv'!$K26/(1+'Lasku sis. alv'!$I26/100)),0),2)</f>
        <v>0</v>
      </c>
      <c r="K13" s="212">
        <f>ROUNDDOWN(IF('Pankkisiirtolasku-käteiskuitti'!$H26=25.5,'Pankkisiirtolasku-käteiskuitti'!$J26-'Pankkisiirtolasku-käteiskuitti'!$I26,0),2)</f>
        <v>0</v>
      </c>
      <c r="L13" s="215">
        <f>ROUNDDOWN(IF('Pankkisiirtolasku-käteiskuitti'!$H26=13.5,'Pankkisiirtolasku-käteiskuitti'!$J26-'Pankkisiirtolasku-käteiskuitti'!$I26,0),2)</f>
        <v>0</v>
      </c>
      <c r="M13" s="212">
        <f>ROUNDDOWN(IF('Pankkisiirtolasku-käteiskuitti'!$H26=10,'Pankkisiirtolasku-käteiskuitti'!$J26-'Pankkisiirtolasku-käteiskuitti'!$I26,0),2)</f>
        <v>0</v>
      </c>
    </row>
    <row r="14" spans="2:13" ht="13.5" thickBot="1" x14ac:dyDescent="0.25">
      <c r="B14" s="212">
        <f>IF('Lasku alv 0 %'!$I33=25.5,'Lasku alv 0 %'!$K33-'Lasku alv 0 %'!$J33,0)</f>
        <v>0</v>
      </c>
      <c r="C14" s="215">
        <f>IF('Lasku alv 0 %'!$I33=13.5,'Lasku alv 0 %'!$K33-'Lasku alv 0 %'!$J33,0)</f>
        <v>0</v>
      </c>
      <c r="D14" s="212">
        <f>IF('Lasku alv 0 %'!$I33=10,'Lasku alv 0 %'!$K33-'Lasku alv 0 %'!$J33,0)</f>
        <v>0</v>
      </c>
      <c r="F14" s="215">
        <f>ROUNDDOWN(IF('Lasku sis. alv'!$I27=25.5,'Lasku sis. alv'!$K27-('Lasku sis. alv'!$K27/(1+'Lasku sis. alv'!$I27/100)),0),2)</f>
        <v>0</v>
      </c>
      <c r="G14" s="212">
        <f>ROUNDDOWN(IF('Lasku sis. alv'!$I27=13.5,'Lasku sis. alv'!$K27-('Lasku sis. alv'!$K27/(1+'Lasku sis. alv'!$I27/100)),0),2)</f>
        <v>0</v>
      </c>
      <c r="H14" s="212">
        <f>ROUNDDOWN(IF('Lasku sis. alv'!$I27=10,'Lasku sis. alv'!$K27-('Lasku sis. alv'!$K27/(1+'Lasku sis. alv'!$I27/100)),0),2)</f>
        <v>0</v>
      </c>
      <c r="K14" s="214">
        <f>SUM(K4:K13)</f>
        <v>25.5</v>
      </c>
      <c r="L14" s="214">
        <f>SUM(L4:L13)</f>
        <v>13.5</v>
      </c>
      <c r="M14" s="214">
        <f>SUM(M4:M13)</f>
        <v>10</v>
      </c>
    </row>
    <row r="15" spans="2:13" x14ac:dyDescent="0.2">
      <c r="B15" s="212">
        <f>IF('Lasku alv 0 %'!$I34=25.5,'Lasku alv 0 %'!$K34-'Lasku alv 0 %'!$J34,0)</f>
        <v>0</v>
      </c>
      <c r="C15" s="215">
        <f>IF('Lasku alv 0 %'!$I34=13.5,'Lasku alv 0 %'!$K34-'Lasku alv 0 %'!$J34,0)</f>
        <v>0</v>
      </c>
      <c r="D15" s="212">
        <f>IF('Lasku alv 0 %'!$I34=10,'Lasku alv 0 %'!$K34-'Lasku alv 0 %'!$J34,0)</f>
        <v>0</v>
      </c>
      <c r="F15" s="215">
        <f>ROUNDDOWN(IF('Lasku sis. alv'!$I28=25.5,'Lasku sis. alv'!$K28-('Lasku sis. alv'!$K28/(1+'Lasku sis. alv'!$I28/100)),0),2)</f>
        <v>0</v>
      </c>
      <c r="G15" s="212">
        <f>ROUNDDOWN(IF('Lasku sis. alv'!$I28=13.5,'Lasku sis. alv'!$K28-('Lasku sis. alv'!$K28/(1+'Lasku sis. alv'!$I28/100)),0),2)</f>
        <v>0</v>
      </c>
      <c r="H15" s="212">
        <f>ROUNDDOWN(IF('Lasku sis. alv'!$I28=10,'Lasku sis. alv'!$K28-('Lasku sis. alv'!$K28/(1+'Lasku sis. alv'!$I28/100)),0),2)</f>
        <v>0</v>
      </c>
      <c r="K15" s="219"/>
      <c r="L15" s="219"/>
      <c r="M15" s="219"/>
    </row>
    <row r="16" spans="2:13" x14ac:dyDescent="0.2">
      <c r="B16" s="212">
        <f>IF('Lasku alv 0 %'!$I35=25.5,'Lasku alv 0 %'!$K35-'Lasku alv 0 %'!$J35,0)</f>
        <v>0</v>
      </c>
      <c r="C16" s="215">
        <f>IF('Lasku alv 0 %'!$I35=13.5,'Lasku alv 0 %'!$K35-'Lasku alv 0 %'!$J35,0)</f>
        <v>0</v>
      </c>
      <c r="D16" s="212">
        <f>IF('Lasku alv 0 %'!$I35=10,'Lasku alv 0 %'!$K35-'Lasku alv 0 %'!$J35,0)</f>
        <v>0</v>
      </c>
      <c r="F16" s="215">
        <f>ROUNDDOWN(IF('Lasku sis. alv'!$I29=25.5,'Lasku sis. alv'!$K29-('Lasku sis. alv'!$K29/(1+'Lasku sis. alv'!$I29/100)),0),2)</f>
        <v>0</v>
      </c>
      <c r="G16" s="212">
        <f>ROUNDDOWN(IF('Lasku sis. alv'!$I29=13.5,'Lasku sis. alv'!$K29-('Lasku sis. alv'!$K29/(1+'Lasku sis. alv'!$I29/100)),0),2)</f>
        <v>0</v>
      </c>
      <c r="H16" s="212">
        <f>ROUNDDOWN(IF('Lasku sis. alv'!$I29=10,'Lasku sis. alv'!$K29-('Lasku sis. alv'!$K29/(1+'Lasku sis. alv'!$I29/100)),0),2)</f>
        <v>0</v>
      </c>
      <c r="K16" s="220"/>
      <c r="L16" s="220"/>
      <c r="M16" s="220"/>
    </row>
    <row r="17" spans="2:13" x14ac:dyDescent="0.2">
      <c r="B17" s="212">
        <f>IF('Lasku alv 0 %'!$I36=25.5,'Lasku alv 0 %'!$K36-'Lasku alv 0 %'!$J36,0)</f>
        <v>0</v>
      </c>
      <c r="C17" s="215">
        <f>IF('Lasku alv 0 %'!$I36=13.5,'Lasku alv 0 %'!$K36-'Lasku alv 0 %'!$J36,0)</f>
        <v>0</v>
      </c>
      <c r="D17" s="212">
        <f>IF('Lasku alv 0 %'!$I36=10,'Lasku alv 0 %'!$K36-'Lasku alv 0 %'!$J36,0)</f>
        <v>0</v>
      </c>
      <c r="F17" s="215">
        <f>ROUNDDOWN(IF('Lasku sis. alv'!$I30=25.5,'Lasku sis. alv'!$K30-('Lasku sis. alv'!$K30/(1+'Lasku sis. alv'!$I30/100)),0),2)</f>
        <v>0</v>
      </c>
      <c r="G17" s="212">
        <f>ROUNDDOWN(IF('Lasku sis. alv'!$I30=13.5,'Lasku sis. alv'!$K30-('Lasku sis. alv'!$K30/(1+'Lasku sis. alv'!$I30/100)),0),2)</f>
        <v>0</v>
      </c>
      <c r="H17" s="212">
        <f>ROUNDDOWN(IF('Lasku sis. alv'!$I30=10,'Lasku sis. alv'!$K30-('Lasku sis. alv'!$K30/(1+'Lasku sis. alv'!$I30/100)),0),2)</f>
        <v>0</v>
      </c>
      <c r="K17" s="220"/>
      <c r="L17" s="220"/>
      <c r="M17" s="220"/>
    </row>
    <row r="18" spans="2:13" x14ac:dyDescent="0.2">
      <c r="B18" s="212">
        <f>IF('Lasku alv 0 %'!$I37=25.5,'Lasku alv 0 %'!$K37-'Lasku alv 0 %'!$J37,0)</f>
        <v>0</v>
      </c>
      <c r="C18" s="215">
        <f>IF('Lasku alv 0 %'!$I37=13.5,'Lasku alv 0 %'!$K37-'Lasku alv 0 %'!$J37,0)</f>
        <v>0</v>
      </c>
      <c r="D18" s="212">
        <f>IF('Lasku alv 0 %'!$I37=10,'Lasku alv 0 %'!$K37-'Lasku alv 0 %'!$J37,0)</f>
        <v>0</v>
      </c>
      <c r="F18" s="215">
        <f>ROUNDDOWN(IF('Lasku sis. alv'!$I31=25.5,'Lasku sis. alv'!$K31-('Lasku sis. alv'!$K31/(1+'Lasku sis. alv'!$I31/100)),0),2)</f>
        <v>0</v>
      </c>
      <c r="G18" s="212">
        <f>ROUNDDOWN(IF('Lasku sis. alv'!$I31=13.5,'Lasku sis. alv'!$K31-('Lasku sis. alv'!$K31/(1+'Lasku sis. alv'!$I31/100)),0),2)</f>
        <v>0</v>
      </c>
      <c r="H18" s="212">
        <f>ROUNDDOWN(IF('Lasku sis. alv'!$I31=10,'Lasku sis. alv'!$K31-('Lasku sis. alv'!$K31/(1+'Lasku sis. alv'!$I31/100)),0),2)</f>
        <v>0</v>
      </c>
      <c r="K18" s="220"/>
      <c r="L18" s="220"/>
      <c r="M18" s="220"/>
    </row>
    <row r="19" spans="2:13" x14ac:dyDescent="0.2">
      <c r="B19" s="212">
        <f>IF('Lasku alv 0 %'!$I38=25.5,'Lasku alv 0 %'!$K38-'Lasku alv 0 %'!$J38,0)</f>
        <v>0</v>
      </c>
      <c r="C19" s="215">
        <f>IF('Lasku alv 0 %'!$I38=13.5,'Lasku alv 0 %'!$K38-'Lasku alv 0 %'!$J38,0)</f>
        <v>0</v>
      </c>
      <c r="D19" s="212">
        <f>IF('Lasku alv 0 %'!$I38=10,'Lasku alv 0 %'!$K38-'Lasku alv 0 %'!$J38,0)</f>
        <v>0</v>
      </c>
      <c r="F19" s="215">
        <f>ROUNDDOWN(IF('Lasku sis. alv'!$I32=25.5,'Lasku sis. alv'!$K32-('Lasku sis. alv'!$K32/(1+'Lasku sis. alv'!$I32/100)),0),2)</f>
        <v>0</v>
      </c>
      <c r="G19" s="212">
        <f>ROUNDDOWN(IF('Lasku sis. alv'!$I32=13.5,'Lasku sis. alv'!$K32-('Lasku sis. alv'!$K32/(1+'Lasku sis. alv'!$I32/100)),0),2)</f>
        <v>0</v>
      </c>
      <c r="H19" s="212">
        <f>ROUNDDOWN(IF('Lasku sis. alv'!$I32=10,'Lasku sis. alv'!$K32-('Lasku sis. alv'!$K32/(1+'Lasku sis. alv'!$I32/100)),0),2)</f>
        <v>0</v>
      </c>
    </row>
    <row r="20" spans="2:13" x14ac:dyDescent="0.2">
      <c r="B20" s="212">
        <f>IF('Lasku alv 0 %'!$I39=25.5,'Lasku alv 0 %'!$K39-'Lasku alv 0 %'!$J39,0)</f>
        <v>0</v>
      </c>
      <c r="C20" s="215">
        <f>IF('Lasku alv 0 %'!$I39=13.5,'Lasku alv 0 %'!$K39-'Lasku alv 0 %'!$J39,0)</f>
        <v>0</v>
      </c>
      <c r="D20" s="212">
        <f>IF('Lasku alv 0 %'!$I39=10,'Lasku alv 0 %'!$K39-'Lasku alv 0 %'!$J39,0)</f>
        <v>0</v>
      </c>
      <c r="F20" s="215">
        <f>ROUNDDOWN(IF('Lasku sis. alv'!$I33=25.5,'Lasku sis. alv'!$K33-('Lasku sis. alv'!$K33/(1+'Lasku sis. alv'!$I33/100)),0),2)</f>
        <v>0</v>
      </c>
      <c r="G20" s="212">
        <f>ROUNDDOWN(IF('Lasku sis. alv'!$I33=13.5,'Lasku sis. alv'!$K33-('Lasku sis. alv'!$K33/(1+'Lasku sis. alv'!$I33/100)),0),2)</f>
        <v>0</v>
      </c>
      <c r="H20" s="212">
        <f>ROUNDDOWN(IF('Lasku sis. alv'!$I33=10,'Lasku sis. alv'!$K33-('Lasku sis. alv'!$K33/(1+'Lasku sis. alv'!$I33/100)),0),2)</f>
        <v>0</v>
      </c>
    </row>
    <row r="21" spans="2:13" x14ac:dyDescent="0.2">
      <c r="B21" s="212">
        <f>IF('Lasku alv 0 %'!$I40=25.5,'Lasku alv 0 %'!$K40-'Lasku alv 0 %'!$J40,0)</f>
        <v>0</v>
      </c>
      <c r="C21" s="215">
        <f>IF('Lasku alv 0 %'!$I40=13.5,'Lasku alv 0 %'!$K40-'Lasku alv 0 %'!$J40,0)</f>
        <v>0</v>
      </c>
      <c r="D21" s="212">
        <f>IF('Lasku alv 0 %'!$I40=10,'Lasku alv 0 %'!$K40-'Lasku alv 0 %'!$J40,0)</f>
        <v>0</v>
      </c>
      <c r="F21" s="215">
        <f>ROUNDDOWN(IF('Lasku sis. alv'!$I34=25.5,'Lasku sis. alv'!$K34-('Lasku sis. alv'!$K34/(1+'Lasku sis. alv'!$I34/100)),0),2)</f>
        <v>0</v>
      </c>
      <c r="G21" s="212">
        <f>ROUNDDOWN(IF('Lasku sis. alv'!$I34=13.5,'Lasku sis. alv'!$K34-('Lasku sis. alv'!$K34/(1+'Lasku sis. alv'!$I34/100)),0),2)</f>
        <v>0</v>
      </c>
      <c r="H21" s="212">
        <f>ROUNDDOWN(IF('Lasku sis. alv'!$I34=10,'Lasku sis. alv'!$K34-('Lasku sis. alv'!$K34/(1+'Lasku sis. alv'!$I34/100)),0),2)</f>
        <v>0</v>
      </c>
    </row>
    <row r="22" spans="2:13" ht="13.5" thickBot="1" x14ac:dyDescent="0.25">
      <c r="B22" s="213">
        <f>IF('Lasku alv 0 %'!$I41=25.5,'Lasku alv 0 %'!$K41-'Lasku alv 0 %'!$J41,0)</f>
        <v>1.0099999999999998</v>
      </c>
      <c r="C22" s="215">
        <f>IF('Lasku alv 0 %'!$I41=13.5,'Lasku alv 0 %'!$K41-'Lasku alv 0 %'!$J41,0)</f>
        <v>0</v>
      </c>
      <c r="D22" s="213">
        <f>IF('Lasku alv 0 %'!$I41=10,'Lasku alv 0 %'!$K41-'Lasku alv 0 %'!$J41,0)</f>
        <v>0</v>
      </c>
      <c r="F22" s="215">
        <f>ROUNDDOWN(IF('Lasku sis. alv'!$I35=25.5,'Lasku sis. alv'!$K35-('Lasku sis. alv'!$K35/(1+'Lasku sis. alv'!$I35/100)),0),2)</f>
        <v>0</v>
      </c>
      <c r="G22" s="212">
        <f>ROUNDDOWN(IF('Lasku sis. alv'!$I35=13.5,'Lasku sis. alv'!$K35-('Lasku sis. alv'!$K35/(1+'Lasku sis. alv'!$I35/100)),0),2)</f>
        <v>0</v>
      </c>
      <c r="H22" s="212">
        <f>ROUNDDOWN(IF('Lasku sis. alv'!$I35=10,'Lasku sis. alv'!$K35-('Lasku sis. alv'!$K35/(1+'Lasku sis. alv'!$I35/100)),0),2)</f>
        <v>0</v>
      </c>
    </row>
    <row r="23" spans="2:13" ht="13.5" thickBot="1" x14ac:dyDescent="0.25">
      <c r="B23" s="214">
        <f>SUM(B4:B22)</f>
        <v>26.509999999999998</v>
      </c>
      <c r="C23" s="214">
        <f>SUM(C4:C22)</f>
        <v>13.5</v>
      </c>
      <c r="D23" s="214">
        <f>SUM(D4:D22)</f>
        <v>10</v>
      </c>
      <c r="E23" s="218">
        <f>SUM(B23:D23)</f>
        <v>50.01</v>
      </c>
      <c r="F23" s="215">
        <f>ROUNDDOWN(IF('Lasku sis. alv'!$I36=25.5,'Lasku sis. alv'!$K36-('Lasku sis. alv'!$K36/(1+'Lasku sis. alv'!$I36/100)),0),2)</f>
        <v>0</v>
      </c>
      <c r="G23" s="212">
        <f>ROUNDDOWN(IF('Lasku sis. alv'!$I36=13.5,'Lasku sis. alv'!$K36-('Lasku sis. alv'!$K36/(1+'Lasku sis. alv'!$I36/100)),0),2)</f>
        <v>0</v>
      </c>
      <c r="H23" s="212">
        <f>ROUNDDOWN(IF('Lasku sis. alv'!$I36=10,'Lasku sis. alv'!$K36-('Lasku sis. alv'!$K36/(1+'Lasku sis. alv'!$I36/100)),0),2)</f>
        <v>0</v>
      </c>
    </row>
    <row r="24" spans="2:13" x14ac:dyDescent="0.2">
      <c r="F24" s="215">
        <f>ROUNDDOWN(IF('Lasku sis. alv'!$I37=25.5,'Lasku sis. alv'!$K37-('Lasku sis. alv'!$K37/(1+'Lasku sis. alv'!$I37/100)),0),2)</f>
        <v>0</v>
      </c>
      <c r="G24" s="212">
        <f>ROUNDDOWN(IF('Lasku sis. alv'!$I37=13.5,'Lasku sis. alv'!$K37-('Lasku sis. alv'!$K37/(1+'Lasku sis. alv'!$I37/100)),0),2)</f>
        <v>0</v>
      </c>
      <c r="H24" s="212">
        <f>ROUNDDOWN(IF('Lasku sis. alv'!$I37=10,'Lasku sis. alv'!$K37-('Lasku sis. alv'!$K37/(1+'Lasku sis. alv'!$I37/100)),0),2)</f>
        <v>0</v>
      </c>
    </row>
    <row r="25" spans="2:13" x14ac:dyDescent="0.2">
      <c r="F25" s="215">
        <f>ROUNDDOWN(IF('Lasku sis. alv'!$I38=25.5,'Lasku sis. alv'!$K38-('Lasku sis. alv'!$K38/(1+'Lasku sis. alv'!$I38/100)),0),2)</f>
        <v>0</v>
      </c>
      <c r="G25" s="212">
        <f>ROUNDDOWN(IF('Lasku sis. alv'!$I38=13.5,'Lasku sis. alv'!$K38-('Lasku sis. alv'!$K38/(1+'Lasku sis. alv'!$I38/100)),0),2)</f>
        <v>0</v>
      </c>
      <c r="H25" s="212">
        <f>ROUNDDOWN(IF('Lasku sis. alv'!$I38=10,'Lasku sis. alv'!$K38-('Lasku sis. alv'!$K38/(1+'Lasku sis. alv'!$I38/100)),0),2)</f>
        <v>0</v>
      </c>
    </row>
    <row r="26" spans="2:13" x14ac:dyDescent="0.2">
      <c r="F26" s="215">
        <f>ROUNDDOWN(IF('Lasku sis. alv'!$I39=25.5,'Lasku sis. alv'!$K39-('Lasku sis. alv'!$K39/(1+'Lasku sis. alv'!$I39/100)),0),2)</f>
        <v>0</v>
      </c>
      <c r="G26" s="212">
        <f>ROUNDDOWN(IF('Lasku sis. alv'!$I39=13.5,'Lasku sis. alv'!$K39-('Lasku sis. alv'!$K39/(1+'Lasku sis. alv'!$I39/100)),0),2)</f>
        <v>0</v>
      </c>
      <c r="H26" s="212">
        <f>ROUNDDOWN(IF('Lasku sis. alv'!$I39=10,'Lasku sis. alv'!$K39-('Lasku sis. alv'!$K39/(1+'Lasku sis. alv'!$I39/100)),0),2)</f>
        <v>0</v>
      </c>
    </row>
    <row r="27" spans="2:13" ht="13.5" thickBot="1" x14ac:dyDescent="0.25">
      <c r="F27" s="213">
        <f>ROUNDDOWN(IF('Lasku sis. alv'!$I40=25.5,'Lasku sis. alv'!$K40-('Lasku sis. alv'!$K40/(1+'Lasku sis. alv'!$I40/100)),0),2)</f>
        <v>1.01</v>
      </c>
      <c r="G27" s="212">
        <f>ROUNDDOWN(IF('Lasku sis. alv'!$I40=13.5,'Lasku sis. alv'!$K40-('Lasku sis. alv'!$K40/(1+'Lasku sis. alv'!$I40/100)),0),2)</f>
        <v>0</v>
      </c>
      <c r="H27" s="213">
        <v>0</v>
      </c>
      <c r="I27">
        <v>0</v>
      </c>
    </row>
    <row r="28" spans="2:13" ht="13.5" thickBot="1" x14ac:dyDescent="0.25">
      <c r="F28" s="214">
        <f>SUM(F4:F27)</f>
        <v>26.51</v>
      </c>
      <c r="G28" s="214">
        <f>SUM(G4:G27)</f>
        <v>13.5</v>
      </c>
      <c r="H28" s="214">
        <f>SUM(H4:H27)</f>
        <v>10</v>
      </c>
      <c r="I28" s="218">
        <f>SUM(F28:H28)</f>
        <v>50.010000000000005</v>
      </c>
    </row>
  </sheetData>
  <sheetProtection algorithmName="SHA-512" hashValue="Sq/O3exOTM/QvKcdAE0n5OR8tnOI0yoq7z1SSTqNKV7Ullh4YlAGp/xUR+vKN7k+z65fwouyRHP0EFuNGm2FlA==" saltValue="LCtTQrxCtmS/B4m3Ce1QZg==" spinCount="100000" sheet="1" objects="1" scenarios="1" selectLockedCells="1" selectUnlockedCells="1"/>
  <mergeCells count="3">
    <mergeCell ref="B1:D1"/>
    <mergeCell ref="F1:H1"/>
    <mergeCell ref="K1:M1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3</vt:i4>
      </vt:variant>
    </vt:vector>
  </HeadingPairs>
  <TitlesOfParts>
    <vt:vector size="7" baseType="lpstr">
      <vt:lpstr>Pankkisiirtolasku-käteiskuitti</vt:lpstr>
      <vt:lpstr>Lasku alv 0 %</vt:lpstr>
      <vt:lpstr>Lasku sis. alv</vt:lpstr>
      <vt:lpstr>alv</vt:lpstr>
      <vt:lpstr>'Lasku alv 0 %'!Tulostusalue</vt:lpstr>
      <vt:lpstr>'Lasku sis. alv'!Tulostusalue</vt:lpstr>
      <vt:lpstr>'Pankkisiirtolasku-käteiskuitti'!Tulostusalue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L5 Laskulomake</dc:title>
  <dc:creator>Yritystulkki</dc:creator>
  <cp:keywords>Yritystulkki</cp:keywords>
  <cp:lastModifiedBy>Henri Järvinen</cp:lastModifiedBy>
  <cp:lastPrinted>2024-08-23T08:34:20Z</cp:lastPrinted>
  <dcterms:created xsi:type="dcterms:W3CDTF">2015-11-02T08:02:33Z</dcterms:created>
  <dcterms:modified xsi:type="dcterms:W3CDTF">2025-12-17T10:36:49Z</dcterms:modified>
</cp:coreProperties>
</file>