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6E66FFA9-1EA6-40DE-91AA-E0722B4F8916}" xr6:coauthVersionLast="47" xr6:coauthVersionMax="47" xr10:uidLastSave="{00000000-0000-0000-0000-000000000000}"/>
  <workbookProtection workbookAlgorithmName="SHA-512" workbookHashValue="5Vk3KE7UjRjHahMzQRjZ+UsXqg6wgEgCeUw11SyZnMX6zFBsUl/46j3o0DOMpvnqck2BKlrxX6bgL0VKlfJq/Q==" workbookSaltValue="lE2S7NrQQPQwXMmDvfPYnA==" workbookSpinCount="100000" lockStructure="1"/>
  <bookViews>
    <workbookView xWindow="17880" yWindow="-120" windowWidth="51840" windowHeight="21120" xr2:uid="{00000000-000D-0000-FFFF-FFFF00000000}"/>
  </bookViews>
  <sheets>
    <sheet name="Lainaerän suuruus" sheetId="1" r:id="rId1"/>
    <sheet name="Tasaerälaina" sheetId="3" r:id="rId2"/>
  </sheets>
  <definedNames>
    <definedName name="_xlnm.Print_Area" localSheetId="0">'Lainaerän suuruus'!$B$2:$E$46</definedName>
    <definedName name="_xlnm.Print_Area" localSheetId="1">Tasaerälaina!$B$11:$O$51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3" l="1"/>
  <c r="J20" i="3" s="1"/>
  <c r="J21" i="3" s="1"/>
  <c r="L20" i="3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K19" i="3"/>
  <c r="L15" i="3"/>
  <c r="M20" i="3" s="1"/>
  <c r="D20" i="3"/>
  <c r="D21" i="3" s="1"/>
  <c r="D22" i="3" s="1"/>
  <c r="D23" i="3" l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M19" i="3"/>
  <c r="J22" i="3"/>
  <c r="M21" i="3"/>
  <c r="E13" i="1"/>
  <c r="E15" i="1" s="1"/>
  <c r="D13" i="1"/>
  <c r="D15" i="1" s="1"/>
  <c r="C13" i="1"/>
  <c r="C15" i="1" s="1"/>
  <c r="K20" i="3" l="1"/>
  <c r="K21" i="3" s="1"/>
  <c r="K22" i="3" s="1"/>
  <c r="N19" i="3"/>
  <c r="O19" i="3" s="1"/>
  <c r="J23" i="3"/>
  <c r="M22" i="3"/>
  <c r="D15" i="3"/>
  <c r="E19" i="3" s="1"/>
  <c r="M37" i="3" s="1"/>
  <c r="C19" i="3"/>
  <c r="B20" i="3"/>
  <c r="B21" i="3" s="1"/>
  <c r="E25" i="1"/>
  <c r="E30" i="1" s="1"/>
  <c r="E31" i="1" s="1"/>
  <c r="E34" i="1" s="1"/>
  <c r="D25" i="1"/>
  <c r="D30" i="1" s="1"/>
  <c r="D31" i="1" s="1"/>
  <c r="D34" i="1" s="1"/>
  <c r="C25" i="1"/>
  <c r="C30" i="1" s="1"/>
  <c r="C31" i="1" s="1"/>
  <c r="C34" i="1" s="1"/>
  <c r="C35" i="1" s="1"/>
  <c r="N21" i="3" l="1"/>
  <c r="O21" i="3" s="1"/>
  <c r="N20" i="3"/>
  <c r="O20" i="3" s="1"/>
  <c r="J24" i="3"/>
  <c r="M23" i="3"/>
  <c r="N22" i="3"/>
  <c r="K23" i="3"/>
  <c r="D36" i="1"/>
  <c r="E36" i="1"/>
  <c r="E35" i="1"/>
  <c r="D35" i="1"/>
  <c r="F19" i="3"/>
  <c r="E20" i="3"/>
  <c r="C20" i="3"/>
  <c r="E21" i="3"/>
  <c r="B22" i="3"/>
  <c r="E22" i="3" s="1"/>
  <c r="J25" i="3" l="1"/>
  <c r="M24" i="3"/>
  <c r="O22" i="3"/>
  <c r="K24" i="3"/>
  <c r="N23" i="3"/>
  <c r="O23" i="3" s="1"/>
  <c r="C21" i="3"/>
  <c r="F21" i="3" s="1"/>
  <c r="F20" i="3"/>
  <c r="G20" i="3" s="1"/>
  <c r="B23" i="3"/>
  <c r="E23" i="3" s="1"/>
  <c r="G19" i="3"/>
  <c r="K25" i="3" l="1"/>
  <c r="N24" i="3"/>
  <c r="O24" i="3" s="1"/>
  <c r="J26" i="3"/>
  <c r="M25" i="3"/>
  <c r="G21" i="3"/>
  <c r="C22" i="3"/>
  <c r="F22" i="3" s="1"/>
  <c r="B24" i="3"/>
  <c r="B25" i="3" s="1"/>
  <c r="G22" i="3" l="1"/>
  <c r="M26" i="3"/>
  <c r="J27" i="3"/>
  <c r="K26" i="3"/>
  <c r="N25" i="3"/>
  <c r="O25" i="3" s="1"/>
  <c r="C23" i="3"/>
  <c r="F23" i="3" s="1"/>
  <c r="G23" i="3" s="1"/>
  <c r="E24" i="3"/>
  <c r="B26" i="3"/>
  <c r="E25" i="3"/>
  <c r="N26" i="3" l="1"/>
  <c r="K27" i="3"/>
  <c r="J28" i="3"/>
  <c r="M27" i="3"/>
  <c r="C24" i="3"/>
  <c r="F24" i="3" s="1"/>
  <c r="G24" i="3" s="1"/>
  <c r="E26" i="3"/>
  <c r="B27" i="3"/>
  <c r="O26" i="3" l="1"/>
  <c r="J29" i="3"/>
  <c r="M28" i="3"/>
  <c r="K28" i="3"/>
  <c r="N27" i="3"/>
  <c r="O27" i="3" s="1"/>
  <c r="C25" i="3"/>
  <c r="F25" i="3" s="1"/>
  <c r="G25" i="3" s="1"/>
  <c r="E27" i="3"/>
  <c r="B28" i="3"/>
  <c r="K29" i="3" l="1"/>
  <c r="N28" i="3"/>
  <c r="O28" i="3" s="1"/>
  <c r="J30" i="3"/>
  <c r="M29" i="3"/>
  <c r="C26" i="3"/>
  <c r="F26" i="3" s="1"/>
  <c r="G26" i="3" s="1"/>
  <c r="B29" i="3"/>
  <c r="E28" i="3"/>
  <c r="M30" i="3" l="1"/>
  <c r="J31" i="3"/>
  <c r="K30" i="3"/>
  <c r="N29" i="3"/>
  <c r="O29" i="3" s="1"/>
  <c r="C27" i="3"/>
  <c r="F27" i="3" s="1"/>
  <c r="G27" i="3" s="1"/>
  <c r="B30" i="3"/>
  <c r="E29" i="3"/>
  <c r="K31" i="3" l="1"/>
  <c r="N30" i="3"/>
  <c r="O30" i="3" s="1"/>
  <c r="J32" i="3"/>
  <c r="M31" i="3"/>
  <c r="C28" i="3"/>
  <c r="F28" i="3" s="1"/>
  <c r="G28" i="3" s="1"/>
  <c r="B31" i="3"/>
  <c r="E30" i="3"/>
  <c r="J33" i="3" l="1"/>
  <c r="M33" i="3" s="1"/>
  <c r="M32" i="3"/>
  <c r="K32" i="3"/>
  <c r="N31" i="3"/>
  <c r="O31" i="3" s="1"/>
  <c r="C29" i="3"/>
  <c r="F29" i="3" s="1"/>
  <c r="G29" i="3" s="1"/>
  <c r="B32" i="3"/>
  <c r="E31" i="3"/>
  <c r="K33" i="3" l="1"/>
  <c r="N33" i="3" s="1"/>
  <c r="N32" i="3"/>
  <c r="O32" i="3" s="1"/>
  <c r="C30" i="3"/>
  <c r="F30" i="3" s="1"/>
  <c r="G30" i="3" s="1"/>
  <c r="E32" i="3"/>
  <c r="B33" i="3"/>
  <c r="E33" i="3" s="1"/>
  <c r="O33" i="3" l="1"/>
  <c r="O34" i="3" s="1"/>
  <c r="N34" i="3"/>
  <c r="C31" i="3"/>
  <c r="F31" i="3" s="1"/>
  <c r="G31" i="3" s="1"/>
  <c r="C32" i="3" l="1"/>
  <c r="F32" i="3" s="1"/>
  <c r="G32" i="3" s="1"/>
  <c r="C33" i="3" l="1"/>
  <c r="F33" i="3" s="1"/>
  <c r="F34" i="3" s="1"/>
  <c r="G33" i="3" l="1"/>
  <c r="G34" i="3" s="1"/>
  <c r="N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23" authorId="0" shapeId="0" xr:uid="{00000000-0006-0000-0000-000001000000}">
      <text>
        <r>
          <rPr>
            <sz val="10"/>
            <color indexed="81"/>
            <rFont val="Tahoma"/>
            <family val="2"/>
          </rPr>
          <t>Jos lainaa lyhennetään joka kuukausi on maksueriä vuodessa 12, jos puolivuosittain niin kaksi jne.</t>
        </r>
      </text>
    </comment>
    <comment ref="C26" authorId="0" shapeId="0" xr:uid="{294746DE-F477-401C-B862-88539118E2C6}">
      <text>
        <r>
          <rPr>
            <sz val="10"/>
            <color indexed="81"/>
            <rFont val="Tahoma"/>
            <family val="2"/>
          </rPr>
          <t>Rahoittaja perii lainan käsittelystä erilaisia kuluja, ne voivat olla nimeltään mm. järjestelypalkkio, tilinhoitomaksu tai käsittelymaksu. 
Käsittelykulu esim. 10 €/lyhennyserä.</t>
        </r>
      </text>
    </comment>
    <comment ref="C27" authorId="0" shapeId="0" xr:uid="{B80B7B6D-06F6-44A7-9E9F-CB476C6F0EE7}">
      <text>
        <r>
          <rPr>
            <sz val="10"/>
            <color indexed="81"/>
            <rFont val="Tahoma"/>
            <family val="2"/>
          </rPr>
          <t xml:space="preserve">Pankkilainojen toimitusmaksut (järjestely-/nostopalkkiot) ovat </t>
        </r>
        <r>
          <rPr>
            <b/>
            <sz val="10"/>
            <color indexed="81"/>
            <rFont val="Tahoma"/>
            <family val="2"/>
          </rPr>
          <t>rahoittajasta riippuen 0,5 - 2,5 % lainan määrästä</t>
        </r>
        <r>
          <rPr>
            <sz val="10"/>
            <color indexed="81"/>
            <rFont val="Tahoma"/>
            <family val="2"/>
          </rPr>
          <t>, jolloin esim. 100 000 € lainan toimitusmaksu on 500 - 2500 €.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D1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Pisin takaisinmaksuaika on 15 vuotta!</t>
        </r>
      </text>
    </comment>
    <comment ref="L13" authorId="0" shapeId="0" xr:uid="{22A350D2-559C-4049-83C7-5106291F9F84}">
      <text>
        <r>
          <rPr>
            <b/>
            <sz val="10"/>
            <color indexed="81"/>
            <rFont val="Tahoma"/>
            <family val="2"/>
          </rPr>
          <t>Pisin takaisinmaksuaika on 15 vuotta!</t>
        </r>
      </text>
    </comment>
    <comment ref="D14" authorId="0" shapeId="0" xr:uid="{00000000-0006-0000-0200-000002000000}">
      <text>
        <r>
          <rPr>
            <b/>
            <sz val="10"/>
            <color indexed="81"/>
            <rFont val="Tahoma"/>
            <family val="2"/>
          </rPr>
          <t>Lyhennysvapaita vuosia voi olla enintään kaksi!</t>
        </r>
      </text>
    </comment>
    <comment ref="L14" authorId="0" shapeId="0" xr:uid="{CE52430F-B173-4BF4-9D13-A98ADA25E98F}">
      <text>
        <r>
          <rPr>
            <b/>
            <sz val="10"/>
            <color indexed="81"/>
            <rFont val="Tahoma"/>
            <family val="2"/>
          </rPr>
          <t>Lyhennysvapaita vuosia voi olla enintään kaksi!</t>
        </r>
      </text>
    </comment>
    <comment ref="B1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Lainan nostovuosi</t>
        </r>
      </text>
    </comment>
    <comment ref="M37" authorId="0" shapeId="0" xr:uid="{53DCBE40-0536-4ABB-9A15-9963A1BFB766}">
      <text>
        <r>
          <rPr>
            <sz val="10"/>
            <color indexed="81"/>
            <rFont val="Tahoma"/>
            <family val="2"/>
          </rPr>
          <t>Jos vertailtavilla  lainoilla on eripituiset takaisinmaksuajat niin tässä näet vuosilyhennyksen määrän erotuksen.</t>
        </r>
      </text>
    </comment>
  </commentList>
</comments>
</file>

<file path=xl/sharedStrings.xml><?xml version="1.0" encoding="utf-8"?>
<sst xmlns="http://schemas.openxmlformats.org/spreadsheetml/2006/main" count="71" uniqueCount="44">
  <si>
    <t xml:space="preserve"> </t>
  </si>
  <si>
    <t>TASAERÄLAINAN VUOSIKUSTANNUSLASKELMA</t>
  </si>
  <si>
    <t>Vuosi</t>
  </si>
  <si>
    <t>®</t>
  </si>
  <si>
    <t xml:space="preserve">  Lainan pääoma</t>
  </si>
  <si>
    <t xml:space="preserve">  Vuosikorko</t>
  </si>
  <si>
    <t xml:space="preserve">  Maksuerät vuodessa</t>
  </si>
  <si>
    <t xml:space="preserve">  Takaisinmaksuvuodet</t>
  </si>
  <si>
    <t xml:space="preserve">  Korkokaudet</t>
  </si>
  <si>
    <t xml:space="preserve">  Maksu/erä</t>
  </si>
  <si>
    <t xml:space="preserve">  Vuosimaksu</t>
  </si>
  <si>
    <t xml:space="preserve">  Haluttu maksuerä/kk</t>
  </si>
  <si>
    <t xml:space="preserve">  Maksuaika vuosia</t>
  </si>
  <si>
    <t>Takaisinmaksuaika</t>
  </si>
  <si>
    <t xml:space="preserve"> vuotta</t>
  </si>
  <si>
    <t>Lyhennysvapaat vuodet</t>
  </si>
  <si>
    <t>Lyhennysvuodet</t>
  </si>
  <si>
    <t xml:space="preserve"> euroa</t>
  </si>
  <si>
    <t>Laina 1</t>
  </si>
  <si>
    <t>Laina 2</t>
  </si>
  <si>
    <t>Laina 3</t>
  </si>
  <si>
    <t xml:space="preserve">  Vuosimaksu sis. käsit.kulut</t>
  </si>
  <si>
    <t xml:space="preserve"> Lainanhoitokulut vuodessa </t>
  </si>
  <si>
    <t>Yhteensä</t>
  </si>
  <si>
    <t>Pääoma</t>
  </si>
  <si>
    <t>Korko -%</t>
  </si>
  <si>
    <t>Lyhennys ja korko yhteensä</t>
  </si>
  <si>
    <t>Lyhennys</t>
  </si>
  <si>
    <t xml:space="preserve">Korko </t>
  </si>
  <si>
    <t xml:space="preserve">  Lainan toimitusmaksu</t>
  </si>
  <si>
    <t xml:space="preserve">  Lainan kokonaishinta</t>
  </si>
  <si>
    <t xml:space="preserve"> Lainanhoitokulut laina-aikana</t>
  </si>
  <si>
    <t xml:space="preserve">  Korko, käsittely- ja toimitusmaksut</t>
  </si>
  <si>
    <t xml:space="preserve">  Lainan kokonaishinta verrattuna ensimmäiseen lainaan</t>
  </si>
  <si>
    <t xml:space="preserve"> MUISTIINPANOJA</t>
  </si>
  <si>
    <t>Lainan määrä</t>
  </si>
  <si>
    <t xml:space="preserve"> LAINANHOITOKULUT </t>
  </si>
  <si>
    <t xml:space="preserve"> TAKAISINMAKSUAIKA</t>
  </si>
  <si>
    <t xml:space="preserve">  Käsittelykulu/maksuerä</t>
  </si>
  <si>
    <r>
      <rPr>
        <b/>
        <sz val="12"/>
        <rFont val="Calibri"/>
        <family val="2"/>
      </rPr>
      <t>Laske maksuerien suuruus</t>
    </r>
    <r>
      <rPr>
        <sz val="12"/>
        <rFont val="Calibri"/>
        <family val="2"/>
      </rPr>
      <t xml:space="preserve">, kun lainaa lyhennetään tasasuuruisina erinä </t>
    </r>
    <r>
      <rPr>
        <b/>
        <sz val="12"/>
        <rFont val="Calibri"/>
        <family val="2"/>
      </rPr>
      <t>kaksi kertaa</t>
    </r>
    <r>
      <rPr>
        <sz val="12"/>
        <rFont val="Calibri"/>
        <family val="2"/>
      </rPr>
      <t xml:space="preserve"> vuodessa ja laina-ajan pituus tiedetään.</t>
    </r>
  </si>
  <si>
    <t>Korko</t>
  </si>
  <si>
    <t>LAINOJEN VERTAILU</t>
  </si>
  <si>
    <t>Vuosilyhennys</t>
  </si>
  <si>
    <t xml:space="preserve"> Lainan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</si>
</sst>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0.0\ %"/>
    <numFmt numFmtId="165" formatCode="0.0"/>
    <numFmt numFmtId="166" formatCode="#,##0\ &quot;€&quot;"/>
    <numFmt numFmtId="167" formatCode="#,##0.00\ &quot;€&quot;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color indexed="81"/>
      <name val="Tahoma"/>
      <family val="2"/>
    </font>
    <font>
      <b/>
      <sz val="10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3" fontId="0" fillId="0" borderId="0" xfId="0" applyNumberFormat="1"/>
    <xf numFmtId="164" fontId="0" fillId="0" borderId="0" xfId="0" applyNumberFormat="1"/>
    <xf numFmtId="1" fontId="0" fillId="0" borderId="0" xfId="1" applyNumberFormat="1" applyFont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9" fillId="0" borderId="0" xfId="0" applyNumberFormat="1" applyFont="1"/>
    <xf numFmtId="14" fontId="9" fillId="0" borderId="0" xfId="0" applyNumberFormat="1" applyFont="1" applyAlignment="1">
      <alignment horizontal="left"/>
    </xf>
    <xf numFmtId="0" fontId="9" fillId="0" borderId="0" xfId="0" applyFont="1" applyProtection="1">
      <protection hidden="1"/>
    </xf>
    <xf numFmtId="0" fontId="7" fillId="0" borderId="0" xfId="0" applyFont="1"/>
    <xf numFmtId="0" fontId="2" fillId="0" borderId="0" xfId="0" applyFont="1"/>
    <xf numFmtId="4" fontId="3" fillId="0" borderId="0" xfId="0" applyNumberFormat="1" applyFont="1" applyProtection="1">
      <protection hidden="1"/>
    </xf>
    <xf numFmtId="4" fontId="12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/>
      <protection hidden="1"/>
    </xf>
    <xf numFmtId="0" fontId="13" fillId="0" borderId="0" xfId="0" applyFont="1"/>
    <xf numFmtId="10" fontId="11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" fontId="5" fillId="0" borderId="0" xfId="0" applyNumberFormat="1" applyFont="1" applyProtection="1"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8" fillId="0" borderId="2" xfId="0" applyFont="1" applyBorder="1" applyAlignment="1" applyProtection="1">
      <alignment vertical="center"/>
      <protection locked="0"/>
    </xf>
    <xf numFmtId="0" fontId="18" fillId="0" borderId="1" xfId="0" applyFont="1" applyBorder="1" applyAlignment="1">
      <alignment vertical="center"/>
    </xf>
    <xf numFmtId="0" fontId="18" fillId="0" borderId="7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3" borderId="7" xfId="0" applyFont="1" applyFill="1" applyBorder="1" applyAlignment="1" applyProtection="1">
      <alignment vertical="center"/>
      <protection locked="0"/>
    </xf>
    <xf numFmtId="0" fontId="1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hidden="1"/>
    </xf>
    <xf numFmtId="10" fontId="11" fillId="0" borderId="0" xfId="0" applyNumberFormat="1" applyFont="1" applyAlignment="1" applyProtection="1">
      <alignment horizontal="center" vertical="center"/>
      <protection locked="0"/>
    </xf>
    <xf numFmtId="165" fontId="15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/>
    <xf numFmtId="8" fontId="15" fillId="0" borderId="0" xfId="0" applyNumberFormat="1" applyFont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10" fontId="21" fillId="2" borderId="4" xfId="0" applyNumberFormat="1" applyFont="1" applyFill="1" applyBorder="1" applyAlignment="1" applyProtection="1">
      <alignment horizontal="center" vertical="center"/>
      <protection locked="0"/>
    </xf>
    <xf numFmtId="166" fontId="15" fillId="0" borderId="5" xfId="0" applyNumberFormat="1" applyFont="1" applyBorder="1" applyAlignment="1" applyProtection="1">
      <alignment horizontal="center" vertical="center"/>
      <protection hidden="1"/>
    </xf>
    <xf numFmtId="166" fontId="15" fillId="0" borderId="6" xfId="0" applyNumberFormat="1" applyFont="1" applyBorder="1" applyAlignment="1" applyProtection="1">
      <alignment horizontal="center" vertical="center"/>
      <protection hidden="1"/>
    </xf>
    <xf numFmtId="166" fontId="15" fillId="0" borderId="4" xfId="0" applyNumberFormat="1" applyFont="1" applyBorder="1" applyAlignment="1" applyProtection="1">
      <alignment horizontal="center" vertical="center"/>
      <protection hidden="1"/>
    </xf>
    <xf numFmtId="166" fontId="15" fillId="0" borderId="3" xfId="0" applyNumberFormat="1" applyFont="1" applyBorder="1" applyAlignment="1" applyProtection="1">
      <alignment horizontal="center" vertical="center"/>
      <protection hidden="1"/>
    </xf>
    <xf numFmtId="166" fontId="19" fillId="0" borderId="4" xfId="0" applyNumberFormat="1" applyFont="1" applyBorder="1" applyAlignment="1" applyProtection="1">
      <alignment horizontal="center" vertical="center"/>
      <protection hidden="1"/>
    </xf>
    <xf numFmtId="166" fontId="19" fillId="0" borderId="3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/>
    <xf numFmtId="0" fontId="26" fillId="0" borderId="0" xfId="0" applyFont="1"/>
    <xf numFmtId="6" fontId="19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 wrapText="1"/>
      <protection hidden="1"/>
    </xf>
    <xf numFmtId="6" fontId="15" fillId="0" borderId="0" xfId="0" applyNumberFormat="1" applyFont="1" applyAlignment="1" applyProtection="1">
      <alignment horizontal="center" vertical="center"/>
      <protection hidden="1"/>
    </xf>
    <xf numFmtId="6" fontId="15" fillId="0" borderId="3" xfId="0" applyNumberFormat="1" applyFont="1" applyBorder="1" applyAlignment="1" applyProtection="1">
      <alignment horizontal="center" vertical="center"/>
      <protection hidden="1"/>
    </xf>
    <xf numFmtId="8" fontId="15" fillId="0" borderId="0" xfId="0" applyNumberFormat="1" applyFont="1" applyAlignment="1" applyProtection="1">
      <alignment vertical="center"/>
      <protection hidden="1"/>
    </xf>
    <xf numFmtId="0" fontId="19" fillId="3" borderId="0" xfId="0" applyFont="1" applyFill="1" applyAlignment="1">
      <alignment vertical="center"/>
    </xf>
    <xf numFmtId="0" fontId="1" fillId="0" borderId="0" xfId="0" applyFont="1"/>
    <xf numFmtId="0" fontId="30" fillId="5" borderId="6" xfId="0" applyFont="1" applyFill="1" applyBorder="1" applyAlignment="1">
      <alignment horizontal="left" vertical="center"/>
    </xf>
    <xf numFmtId="0" fontId="30" fillId="5" borderId="3" xfId="0" applyFont="1" applyFill="1" applyBorder="1" applyAlignment="1">
      <alignment horizontal="left" vertical="center"/>
    </xf>
    <xf numFmtId="0" fontId="31" fillId="5" borderId="3" xfId="0" applyFont="1" applyFill="1" applyBorder="1" applyAlignment="1">
      <alignment horizontal="left" vertical="center"/>
    </xf>
    <xf numFmtId="0" fontId="30" fillId="5" borderId="3" xfId="0" quotePrefix="1" applyFont="1" applyFill="1" applyBorder="1" applyAlignment="1">
      <alignment horizontal="left" vertical="center"/>
    </xf>
    <xf numFmtId="0" fontId="31" fillId="5" borderId="6" xfId="0" applyFont="1" applyFill="1" applyBorder="1" applyAlignment="1">
      <alignment horizontal="left" vertical="center"/>
    </xf>
    <xf numFmtId="1" fontId="19" fillId="0" borderId="0" xfId="0" applyNumberFormat="1" applyFont="1"/>
    <xf numFmtId="0" fontId="31" fillId="5" borderId="3" xfId="0" applyFont="1" applyFill="1" applyBorder="1" applyAlignment="1">
      <alignment vertical="center"/>
    </xf>
    <xf numFmtId="165" fontId="15" fillId="4" borderId="3" xfId="0" applyNumberFormat="1" applyFont="1" applyFill="1" applyBorder="1" applyAlignment="1" applyProtection="1">
      <alignment horizontal="center" vertical="center"/>
      <protection hidden="1"/>
    </xf>
    <xf numFmtId="6" fontId="15" fillId="4" borderId="3" xfId="0" applyNumberFormat="1" applyFont="1" applyFill="1" applyBorder="1" applyAlignment="1" applyProtection="1">
      <alignment horizontal="center" vertical="center"/>
      <protection hidden="1"/>
    </xf>
    <xf numFmtId="166" fontId="15" fillId="4" borderId="3" xfId="0" applyNumberFormat="1" applyFont="1" applyFill="1" applyBorder="1" applyAlignment="1" applyProtection="1">
      <alignment horizontal="center" vertical="center"/>
      <protection hidden="1"/>
    </xf>
    <xf numFmtId="166" fontId="15" fillId="4" borderId="3" xfId="0" applyNumberFormat="1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19" fillId="3" borderId="11" xfId="0" applyFont="1" applyFill="1" applyBorder="1" applyAlignment="1" applyProtection="1">
      <alignment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19" fillId="3" borderId="8" xfId="0" applyFont="1" applyFill="1" applyBorder="1" applyAlignment="1" applyProtection="1">
      <alignment vertical="center"/>
      <protection locked="0"/>
    </xf>
    <xf numFmtId="0" fontId="19" fillId="3" borderId="12" xfId="0" applyFont="1" applyFill="1" applyBorder="1" applyAlignment="1" applyProtection="1">
      <alignment vertical="center"/>
      <protection locked="0"/>
    </xf>
    <xf numFmtId="0" fontId="18" fillId="0" borderId="10" xfId="0" applyFont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3" fontId="21" fillId="2" borderId="3" xfId="0" applyNumberFormat="1" applyFont="1" applyFill="1" applyBorder="1" applyAlignment="1" applyProtection="1">
      <alignment horizontal="center" vertical="center"/>
      <protection locked="0"/>
    </xf>
    <xf numFmtId="1" fontId="21" fillId="2" borderId="3" xfId="0" applyNumberFormat="1" applyFont="1" applyFill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hidden="1"/>
    </xf>
    <xf numFmtId="0" fontId="31" fillId="5" borderId="3" xfId="0" applyFont="1" applyFill="1" applyBorder="1" applyAlignment="1" applyProtection="1">
      <alignment horizontal="left" vertical="center"/>
      <protection hidden="1"/>
    </xf>
    <xf numFmtId="0" fontId="31" fillId="5" borderId="3" xfId="0" applyFont="1" applyFill="1" applyBorder="1" applyAlignment="1" applyProtection="1">
      <alignment horizontal="left" vertical="center" wrapText="1"/>
      <protection hidden="1"/>
    </xf>
    <xf numFmtId="166" fontId="35" fillId="4" borderId="3" xfId="0" applyNumberFormat="1" applyFont="1" applyFill="1" applyBorder="1" applyAlignment="1">
      <alignment horizontal="center" vertical="center"/>
    </xf>
    <xf numFmtId="4" fontId="35" fillId="0" borderId="0" xfId="0" applyNumberFormat="1" applyFont="1" applyAlignment="1" applyProtection="1">
      <alignment horizontal="center" vertical="center"/>
      <protection hidden="1"/>
    </xf>
    <xf numFmtId="166" fontId="5" fillId="0" borderId="0" xfId="0" applyNumberFormat="1" applyFont="1" applyAlignment="1" applyProtection="1">
      <alignment horizontal="center" vertical="center"/>
      <protection hidden="1"/>
    </xf>
    <xf numFmtId="166" fontId="35" fillId="0" borderId="7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166" fontId="15" fillId="6" borderId="3" xfId="0" applyNumberFormat="1" applyFont="1" applyFill="1" applyBorder="1" applyAlignment="1" applyProtection="1">
      <alignment horizontal="center" vertical="center"/>
      <protection locked="0"/>
    </xf>
    <xf numFmtId="10" fontId="19" fillId="6" borderId="3" xfId="0" applyNumberFormat="1" applyFont="1" applyFill="1" applyBorder="1" applyAlignment="1" applyProtection="1">
      <alignment horizontal="center" vertical="center"/>
      <protection locked="0"/>
    </xf>
    <xf numFmtId="1" fontId="19" fillId="6" borderId="3" xfId="1" applyNumberFormat="1" applyFont="1" applyFill="1" applyBorder="1" applyAlignment="1" applyProtection="1">
      <alignment horizontal="center" vertical="center"/>
      <protection locked="0"/>
    </xf>
    <xf numFmtId="6" fontId="19" fillId="6" borderId="3" xfId="0" applyNumberFormat="1" applyFont="1" applyFill="1" applyBorder="1" applyAlignment="1" applyProtection="1">
      <alignment horizontal="center" vertical="center"/>
      <protection locked="0"/>
    </xf>
    <xf numFmtId="165" fontId="19" fillId="6" borderId="3" xfId="1" applyNumberFormat="1" applyFont="1" applyFill="1" applyBorder="1" applyAlignment="1" applyProtection="1">
      <alignment horizontal="center" vertical="center"/>
      <protection locked="0"/>
    </xf>
    <xf numFmtId="167" fontId="19" fillId="6" borderId="3" xfId="0" applyNumberFormat="1" applyFont="1" applyFill="1" applyBorder="1" applyAlignment="1" applyProtection="1">
      <alignment horizontal="center" vertical="center"/>
      <protection locked="0"/>
    </xf>
    <xf numFmtId="166" fontId="19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29" fillId="5" borderId="6" xfId="0" applyFont="1" applyFill="1" applyBorder="1" applyAlignment="1">
      <alignment horizontal="left" vertical="center"/>
    </xf>
    <xf numFmtId="0" fontId="29" fillId="5" borderId="9" xfId="0" applyFont="1" applyFill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3" fontId="31" fillId="5" borderId="3" xfId="0" applyNumberFormat="1" applyFont="1" applyFill="1" applyBorder="1" applyAlignment="1">
      <alignment horizontal="left" vertical="center" indent="1"/>
    </xf>
    <xf numFmtId="0" fontId="33" fillId="5" borderId="3" xfId="0" applyFont="1" applyFill="1" applyBorder="1" applyAlignment="1">
      <alignment horizontal="left" vertical="center" indent="1"/>
    </xf>
    <xf numFmtId="0" fontId="29" fillId="5" borderId="3" xfId="0" applyFont="1" applyFill="1" applyBorder="1" applyAlignment="1">
      <alignment horizontal="left" vertical="center" indent="1"/>
    </xf>
    <xf numFmtId="0" fontId="31" fillId="5" borderId="3" xfId="0" applyFont="1" applyFill="1" applyBorder="1" applyAlignment="1">
      <alignment horizontal="left" vertical="center" indent="1"/>
    </xf>
    <xf numFmtId="0" fontId="22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34" fillId="6" borderId="6" xfId="0" applyFont="1" applyFill="1" applyBorder="1" applyAlignment="1" applyProtection="1">
      <alignment horizontal="left" vertical="center"/>
      <protection locked="0"/>
    </xf>
    <xf numFmtId="0" fontId="34" fillId="6" borderId="13" xfId="0" applyFont="1" applyFill="1" applyBorder="1" applyAlignment="1" applyProtection="1">
      <alignment horizontal="left" vertical="center"/>
      <protection locked="0"/>
    </xf>
    <xf numFmtId="0" fontId="34" fillId="6" borderId="9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indent="1"/>
    </xf>
    <xf numFmtId="0" fontId="3" fillId="0" borderId="11" xfId="0" applyFont="1" applyBorder="1" applyAlignment="1">
      <alignment horizontal="right" indent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99"/>
      <color rgb="FFFFFFCC"/>
      <color rgb="FF015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asaer&#228;laina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Lainaer&#228;n suuruus'!A1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220064</xdr:colOff>
      <xdr:row>1</xdr:row>
      <xdr:rowOff>28203</xdr:rowOff>
    </xdr:from>
    <xdr:to>
      <xdr:col>4</xdr:col>
      <xdr:colOff>1240480</xdr:colOff>
      <xdr:row>4</xdr:row>
      <xdr:rowOff>38273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C2F93DD-A6CA-4D7A-829A-D71197A1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019" y="192726"/>
          <a:ext cx="2267325" cy="529615"/>
        </a:xfrm>
        <a:prstGeom prst="rect">
          <a:avLst/>
        </a:prstGeom>
      </xdr:spPr>
    </xdr:pic>
    <xdr:clientData/>
  </xdr:twoCellAnchor>
  <xdr:twoCellAnchor>
    <xdr:from>
      <xdr:col>1</xdr:col>
      <xdr:colOff>5715</xdr:colOff>
      <xdr:row>37</xdr:row>
      <xdr:rowOff>15241</xdr:rowOff>
    </xdr:from>
    <xdr:to>
      <xdr:col>1</xdr:col>
      <xdr:colOff>1388745</xdr:colOff>
      <xdr:row>37</xdr:row>
      <xdr:rowOff>167640</xdr:rowOff>
    </xdr:to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1845401" y="6856912"/>
          <a:ext cx="1383030" cy="152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900" b="1" i="1" strike="noStrike">
              <a:solidFill>
                <a:srgbClr val="000000"/>
              </a:solidFill>
              <a:latin typeface="Arial"/>
              <a:cs typeface="Arial"/>
            </a:rPr>
            <a:t>MUISTIINPANOJA</a:t>
          </a:r>
        </a:p>
      </xdr:txBody>
    </xdr:sp>
    <xdr:clientData/>
  </xdr:twoCellAnchor>
  <xdr:twoCellAnchor>
    <xdr:from>
      <xdr:col>5</xdr:col>
      <xdr:colOff>519791</xdr:colOff>
      <xdr:row>6</xdr:row>
      <xdr:rowOff>108861</xdr:rowOff>
    </xdr:from>
    <xdr:to>
      <xdr:col>9</xdr:col>
      <xdr:colOff>615043</xdr:colOff>
      <xdr:row>26</xdr:row>
      <xdr:rowOff>87088</xdr:rowOff>
    </xdr:to>
    <xdr:sp macro="" textlink="">
      <xdr:nvSpPr>
        <xdr:cNvPr id="12" name="Taitettu kulm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62305" y="1197432"/>
          <a:ext cx="3077938" cy="3799113"/>
        </a:xfrm>
        <a:prstGeom prst="foldedCorner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br>
            <a:rPr lang="fi-FI" sz="1100"/>
          </a:br>
          <a:r>
            <a:rPr lang="fi-FI" sz="1100" b="1">
              <a:solidFill>
                <a:sysClr val="windowText" lastClr="000000"/>
              </a:solidFill>
            </a:rPr>
            <a:t>OHJE</a:t>
          </a:r>
          <a:r>
            <a:rPr lang="fi-FI" sz="1100" b="1" i="1">
              <a:solidFill>
                <a:sysClr val="windowText" lastClr="000000"/>
              </a:solidFill>
            </a:rPr>
            <a:t>:</a:t>
          </a:r>
          <a:br>
            <a:rPr lang="fi-FI" sz="1100" b="1" i="1">
              <a:solidFill>
                <a:sysClr val="windowText" lastClr="000000"/>
              </a:solidFill>
            </a:rPr>
          </a:br>
          <a:endParaRPr lang="fi-FI" sz="1100" b="1" i="1">
            <a:solidFill>
              <a:sysClr val="windowText" lastClr="000000"/>
            </a:solidFill>
          </a:endParaRPr>
        </a:p>
        <a:p>
          <a:pPr algn="l"/>
          <a:r>
            <a:rPr lang="fi-FI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Täytä keltaisia ruutuja</a:t>
          </a:r>
        </a:p>
        <a:p>
          <a:pPr algn="l"/>
          <a:endParaRPr lang="fi-FI" sz="11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fi-FI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Voit myös nimetä</a:t>
          </a:r>
          <a: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lainan esim. kohteen </a:t>
          </a:r>
          <a:b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tai rahoittajan mukaan.</a:t>
          </a:r>
          <a:endParaRPr lang="fi-FI" sz="11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fi-FI" sz="11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Vasemman alareunan nappulasta</a:t>
          </a:r>
        </a:p>
        <a:p>
          <a:pPr algn="l"/>
          <a: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pääset siirtymään tasaerälainan laskuriin.</a:t>
          </a:r>
          <a:b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1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Muistiinpanoalueelle voit tehdä omia laskelmia esim. erittelyjä kohteen käyttökustannuksista. Laskemalla nämä yhteen lainakustannusten kanssa tiedät investoinnin kuukausi ja vuosikustannukset.</a:t>
          </a:r>
          <a:br>
            <a:rPr lang="fi-FI" sz="1100" b="1" i="1" baseline="0">
              <a:solidFill>
                <a:sysClr val="windowText" lastClr="000000"/>
              </a:solidFill>
            </a:rPr>
          </a:br>
          <a:endParaRPr lang="fi-FI" sz="1100" b="1" i="1" baseline="0">
            <a:solidFill>
              <a:sysClr val="windowText" lastClr="000000"/>
            </a:solidFill>
          </a:endParaRPr>
        </a:p>
        <a:p>
          <a:pPr algn="l"/>
          <a:endParaRPr lang="fi-FI" sz="11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1072121</xdr:colOff>
      <xdr:row>1</xdr:row>
      <xdr:rowOff>125062</xdr:rowOff>
    </xdr:from>
    <xdr:to>
      <xdr:col>4</xdr:col>
      <xdr:colOff>376300</xdr:colOff>
      <xdr:row>4</xdr:row>
      <xdr:rowOff>129886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E0B4ECC8-ECA4-442E-90C5-D834B4248DD6}"/>
            </a:ext>
          </a:extLst>
        </xdr:cNvPr>
        <xdr:cNvSpPr txBox="1"/>
      </xdr:nvSpPr>
      <xdr:spPr>
        <a:xfrm>
          <a:off x="2803939" y="289585"/>
          <a:ext cx="4075338" cy="524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i-FI" sz="1600" b="1">
              <a:latin typeface="Verdana" panose="020B0604030504040204" pitchFamily="34" charset="0"/>
              <a:ea typeface="Verdana" panose="020B0604030504040204" pitchFamily="34" charset="0"/>
            </a:rPr>
            <a:t>YT15 LAINALASKURI</a:t>
          </a:r>
        </a:p>
      </xdr:txBody>
    </xdr:sp>
    <xdr:clientData/>
  </xdr:twoCellAnchor>
  <xdr:twoCellAnchor editAs="oneCell">
    <xdr:from>
      <xdr:col>1</xdr:col>
      <xdr:colOff>51954</xdr:colOff>
      <xdr:row>1</xdr:row>
      <xdr:rowOff>96178</xdr:rowOff>
    </xdr:from>
    <xdr:to>
      <xdr:col>1</xdr:col>
      <xdr:colOff>955071</xdr:colOff>
      <xdr:row>3</xdr:row>
      <xdr:rowOff>72959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8E634A1-05CD-4526-83FF-C8E44CFF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772" y="260701"/>
          <a:ext cx="903117" cy="366440"/>
        </a:xfrm>
        <a:prstGeom prst="rect">
          <a:avLst/>
        </a:prstGeom>
      </xdr:spPr>
    </xdr:pic>
    <xdr:clientData/>
  </xdr:twoCellAnchor>
  <xdr:twoCellAnchor>
    <xdr:from>
      <xdr:col>6</xdr:col>
      <xdr:colOff>103416</xdr:colOff>
      <xdr:row>2</xdr:row>
      <xdr:rowOff>43545</xdr:rowOff>
    </xdr:from>
    <xdr:to>
      <xdr:col>8</xdr:col>
      <xdr:colOff>103416</xdr:colOff>
      <xdr:row>4</xdr:row>
      <xdr:rowOff>125186</xdr:rowOff>
    </xdr:to>
    <xdr:sp macro="" textlink="">
      <xdr:nvSpPr>
        <xdr:cNvPr id="2" name="Suorakulmio: Pyöristetyt kulma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B4D555-A50F-3FB0-7EAC-06ED034A7034}"/>
            </a:ext>
          </a:extLst>
        </xdr:cNvPr>
        <xdr:cNvSpPr/>
      </xdr:nvSpPr>
      <xdr:spPr>
        <a:xfrm>
          <a:off x="9040587" y="359231"/>
          <a:ext cx="1534886" cy="44086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TASAERÄLAINA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58511</xdr:colOff>
      <xdr:row>1</xdr:row>
      <xdr:rowOff>131989</xdr:rowOff>
    </xdr:from>
    <xdr:to>
      <xdr:col>2</xdr:col>
      <xdr:colOff>1049111</xdr:colOff>
      <xdr:row>4</xdr:row>
      <xdr:rowOff>44221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88B6F55B-DD49-4930-9D71-C1EACC4D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611" y="265339"/>
          <a:ext cx="1609725" cy="398007"/>
        </a:xfrm>
        <a:prstGeom prst="rect">
          <a:avLst/>
        </a:prstGeom>
      </xdr:spPr>
    </xdr:pic>
    <xdr:clientData/>
  </xdr:twoCellAnchor>
  <xdr:twoCellAnchor>
    <xdr:from>
      <xdr:col>2</xdr:col>
      <xdr:colOff>1094014</xdr:colOff>
      <xdr:row>1</xdr:row>
      <xdr:rowOff>129948</xdr:rowOff>
    </xdr:from>
    <xdr:to>
      <xdr:col>6</xdr:col>
      <xdr:colOff>432027</xdr:colOff>
      <xdr:row>4</xdr:row>
      <xdr:rowOff>53748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DEF09588-83F5-41A5-B4D2-01DA8BC8F3AB}"/>
            </a:ext>
          </a:extLst>
        </xdr:cNvPr>
        <xdr:cNvSpPr txBox="1"/>
      </xdr:nvSpPr>
      <xdr:spPr>
        <a:xfrm>
          <a:off x="3275239" y="263298"/>
          <a:ext cx="2995613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i-FI" sz="1400" b="1">
              <a:latin typeface="Verdana" panose="020B0604030504040204" pitchFamily="34" charset="0"/>
              <a:ea typeface="Verdana" panose="020B0604030504040204" pitchFamily="34" charset="0"/>
            </a:rPr>
            <a:t>YT15 LAINALASKURI</a:t>
          </a:r>
        </a:p>
      </xdr:txBody>
    </xdr:sp>
    <xdr:clientData/>
  </xdr:twoCellAnchor>
  <xdr:twoCellAnchor editAs="oneCell">
    <xdr:from>
      <xdr:col>6</xdr:col>
      <xdr:colOff>180974</xdr:colOff>
      <xdr:row>13</xdr:row>
      <xdr:rowOff>102053</xdr:rowOff>
    </xdr:from>
    <xdr:to>
      <xdr:col>6</xdr:col>
      <xdr:colOff>1152050</xdr:colOff>
      <xdr:row>14</xdr:row>
      <xdr:rowOff>214402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D1EEE219-9D76-46FD-83F1-A48A7C95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799" y="2454728"/>
          <a:ext cx="971076" cy="359999"/>
        </a:xfrm>
        <a:prstGeom prst="rect">
          <a:avLst/>
        </a:prstGeom>
      </xdr:spPr>
    </xdr:pic>
    <xdr:clientData/>
  </xdr:twoCellAnchor>
  <xdr:twoCellAnchor>
    <xdr:from>
      <xdr:col>12</xdr:col>
      <xdr:colOff>553811</xdr:colOff>
      <xdr:row>4</xdr:row>
      <xdr:rowOff>138795</xdr:rowOff>
    </xdr:from>
    <xdr:to>
      <xdr:col>14</xdr:col>
      <xdr:colOff>564697</xdr:colOff>
      <xdr:row>8</xdr:row>
      <xdr:rowOff>166008</xdr:rowOff>
    </xdr:to>
    <xdr:sp macro="" textlink="">
      <xdr:nvSpPr>
        <xdr:cNvPr id="2" name="Suorakulmio: Pyöristetyt kulma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2FC54B-AC92-4D27-9FA4-BF1B859D4779}"/>
            </a:ext>
          </a:extLst>
        </xdr:cNvPr>
        <xdr:cNvSpPr/>
      </xdr:nvSpPr>
      <xdr:spPr>
        <a:xfrm>
          <a:off x="11145611" y="757920"/>
          <a:ext cx="1706336" cy="61776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TAKAINMAKSUAIKA</a:t>
          </a:r>
        </a:p>
        <a:p>
          <a:pPr algn="ctr"/>
          <a:r>
            <a:rPr lang="fi-FI" sz="1100" b="1"/>
            <a:t>LAINAERÄN SUURUUS</a:t>
          </a:r>
        </a:p>
      </xdr:txBody>
    </xdr:sp>
    <xdr:clientData/>
  </xdr:twoCellAnchor>
  <xdr:twoCellAnchor editAs="oneCell">
    <xdr:from>
      <xdr:col>14</xdr:col>
      <xdr:colOff>190500</xdr:colOff>
      <xdr:row>13</xdr:row>
      <xdr:rowOff>66675</xdr:rowOff>
    </xdr:from>
    <xdr:to>
      <xdr:col>14</xdr:col>
      <xdr:colOff>1161576</xdr:colOff>
      <xdr:row>14</xdr:row>
      <xdr:rowOff>179024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56F2E173-5D0C-4C15-8AF3-BA4094C3B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5" y="2419350"/>
          <a:ext cx="971076" cy="35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3:H56"/>
  <sheetViews>
    <sheetView showGridLines="0" showZeros="0" tabSelected="1" zoomScaleNormal="100" workbookViewId="0">
      <selection activeCell="C8" sqref="C8"/>
    </sheetView>
  </sheetViews>
  <sheetFormatPr defaultRowHeight="12.75" x14ac:dyDescent="0.2"/>
  <cols>
    <col min="1" max="1" width="26" customWidth="1"/>
    <col min="2" max="2" width="36.140625" customWidth="1"/>
    <col min="3" max="5" width="18.7109375" customWidth="1"/>
    <col min="6" max="6" width="11.28515625" customWidth="1"/>
    <col min="7" max="7" width="10.42578125" customWidth="1"/>
    <col min="8" max="8" width="11.28515625" customWidth="1"/>
  </cols>
  <sheetData>
    <row r="3" spans="1:7" ht="18" x14ac:dyDescent="0.25">
      <c r="B3" s="31"/>
    </row>
    <row r="4" spans="1:7" ht="10.9" customHeight="1" x14ac:dyDescent="0.25">
      <c r="B4" s="31"/>
    </row>
    <row r="5" spans="1:7" ht="17.25" customHeight="1" x14ac:dyDescent="0.25">
      <c r="A5" s="23" t="s">
        <v>3</v>
      </c>
      <c r="B5" s="25"/>
      <c r="C5" s="25"/>
      <c r="D5" s="25"/>
      <c r="E5" s="25"/>
      <c r="G5" s="23"/>
    </row>
    <row r="6" spans="1:7" ht="15.75" x14ac:dyDescent="0.25">
      <c r="B6" s="60" t="s">
        <v>37</v>
      </c>
      <c r="C6" s="7"/>
      <c r="D6" s="7"/>
      <c r="E6" s="7"/>
    </row>
    <row r="7" spans="1:7" ht="9.6" customHeight="1" x14ac:dyDescent="0.25">
      <c r="B7" s="26"/>
      <c r="C7" s="26"/>
      <c r="D7" s="26"/>
      <c r="E7" s="26"/>
    </row>
    <row r="8" spans="1:7" ht="20.100000000000001" customHeight="1" x14ac:dyDescent="0.25">
      <c r="B8" s="44"/>
      <c r="C8" s="106" t="s">
        <v>18</v>
      </c>
      <c r="D8" s="106" t="s">
        <v>19</v>
      </c>
      <c r="E8" s="106" t="s">
        <v>20</v>
      </c>
    </row>
    <row r="9" spans="1:7" ht="20.100000000000001" customHeight="1" x14ac:dyDescent="0.2">
      <c r="B9" s="74" t="s">
        <v>4</v>
      </c>
      <c r="C9" s="107">
        <v>100000</v>
      </c>
      <c r="D9" s="107">
        <v>100000</v>
      </c>
      <c r="E9" s="107">
        <v>100000</v>
      </c>
    </row>
    <row r="10" spans="1:7" ht="20.100000000000001" customHeight="1" x14ac:dyDescent="0.2">
      <c r="B10" s="74" t="s">
        <v>5</v>
      </c>
      <c r="C10" s="108">
        <v>0.08</v>
      </c>
      <c r="D10" s="108">
        <v>0.08</v>
      </c>
      <c r="E10" s="108">
        <v>0.08</v>
      </c>
    </row>
    <row r="11" spans="1:7" ht="20.100000000000001" customHeight="1" x14ac:dyDescent="0.2">
      <c r="B11" s="70" t="s">
        <v>6</v>
      </c>
      <c r="C11" s="109">
        <v>12</v>
      </c>
      <c r="D11" s="109">
        <v>12</v>
      </c>
      <c r="E11" s="109">
        <v>12</v>
      </c>
    </row>
    <row r="12" spans="1:7" s="4" customFormat="1" ht="20.100000000000001" customHeight="1" x14ac:dyDescent="0.2">
      <c r="B12" s="74" t="s">
        <v>11</v>
      </c>
      <c r="C12" s="110">
        <v>2000</v>
      </c>
      <c r="D12" s="110">
        <v>1800</v>
      </c>
      <c r="E12" s="110">
        <v>1500</v>
      </c>
    </row>
    <row r="13" spans="1:7" s="11" customFormat="1" ht="20.100000000000001" customHeight="1" x14ac:dyDescent="0.2">
      <c r="B13" s="74" t="s">
        <v>10</v>
      </c>
      <c r="C13" s="61">
        <f>C12*C11</f>
        <v>24000</v>
      </c>
      <c r="D13" s="61">
        <f>D12*D11</f>
        <v>21600</v>
      </c>
      <c r="E13" s="61">
        <f>E12*E11</f>
        <v>18000</v>
      </c>
    </row>
    <row r="14" spans="1:7" s="4" customFormat="1" ht="7.9" customHeight="1" x14ac:dyDescent="0.2">
      <c r="B14" s="32"/>
      <c r="C14" s="45"/>
      <c r="D14" s="45"/>
      <c r="E14" s="45"/>
    </row>
    <row r="15" spans="1:7" s="4" customFormat="1" ht="17.100000000000001" customHeight="1" x14ac:dyDescent="0.2">
      <c r="B15" s="76" t="s">
        <v>12</v>
      </c>
      <c r="C15" s="77">
        <f>IF(C12=0,0,C9/(C13-C9/2*C10))</f>
        <v>5</v>
      </c>
      <c r="D15" s="77">
        <f>IF(D12=0,0,D9/(D13-D9/2*D10))</f>
        <v>5.6818181818181817</v>
      </c>
      <c r="E15" s="77">
        <f>IF(E12=0,0,E9/(E13-E9/2*E10))</f>
        <v>7.1428571428571432</v>
      </c>
    </row>
    <row r="16" spans="1:7" s="4" customFormat="1" ht="15.6" customHeight="1" x14ac:dyDescent="0.2">
      <c r="B16" s="32"/>
      <c r="C16" s="43"/>
      <c r="D16" s="43"/>
      <c r="E16" s="43"/>
    </row>
    <row r="17" spans="2:8" s="4" customFormat="1" ht="15.6" customHeight="1" x14ac:dyDescent="0.2">
      <c r="B17" s="32"/>
      <c r="C17" s="43"/>
      <c r="D17" s="43"/>
      <c r="E17" s="43"/>
    </row>
    <row r="18" spans="2:8" ht="15.75" x14ac:dyDescent="0.25">
      <c r="B18" s="60" t="s">
        <v>36</v>
      </c>
      <c r="C18" s="26"/>
      <c r="D18" s="26"/>
      <c r="E18" s="26"/>
    </row>
    <row r="19" spans="2:8" ht="10.15" customHeight="1" x14ac:dyDescent="0.25">
      <c r="B19" s="26"/>
      <c r="C19" s="114"/>
      <c r="D19" s="114"/>
      <c r="E19" s="114"/>
    </row>
    <row r="20" spans="2:8" ht="20.100000000000001" customHeight="1" x14ac:dyDescent="0.25">
      <c r="B20" s="44"/>
      <c r="C20" s="106" t="s">
        <v>18</v>
      </c>
      <c r="D20" s="106" t="s">
        <v>19</v>
      </c>
      <c r="E20" s="106" t="s">
        <v>20</v>
      </c>
    </row>
    <row r="21" spans="2:8" ht="20.100000000000001" customHeight="1" x14ac:dyDescent="0.2">
      <c r="B21" s="72" t="s">
        <v>4</v>
      </c>
      <c r="C21" s="107">
        <v>100000</v>
      </c>
      <c r="D21" s="107">
        <v>100000</v>
      </c>
      <c r="E21" s="107">
        <v>100000</v>
      </c>
      <c r="F21" s="1"/>
      <c r="G21" s="1"/>
      <c r="H21" s="1"/>
    </row>
    <row r="22" spans="2:8" ht="20.100000000000001" customHeight="1" x14ac:dyDescent="0.2">
      <c r="B22" s="72" t="s">
        <v>5</v>
      </c>
      <c r="C22" s="108">
        <v>0.06</v>
      </c>
      <c r="D22" s="108">
        <v>7.0000000000000007E-2</v>
      </c>
      <c r="E22" s="108">
        <v>0.08</v>
      </c>
      <c r="F22" s="2"/>
      <c r="G22" s="2"/>
      <c r="H22" s="2"/>
    </row>
    <row r="23" spans="2:8" ht="20.100000000000001" customHeight="1" x14ac:dyDescent="0.2">
      <c r="B23" s="71" t="s">
        <v>6</v>
      </c>
      <c r="C23" s="109">
        <v>12</v>
      </c>
      <c r="D23" s="109">
        <v>12</v>
      </c>
      <c r="E23" s="109">
        <v>12</v>
      </c>
      <c r="F23" s="3"/>
      <c r="G23" s="3"/>
      <c r="H23" s="3"/>
    </row>
    <row r="24" spans="2:8" ht="20.100000000000001" customHeight="1" x14ac:dyDescent="0.2">
      <c r="B24" s="72" t="s">
        <v>7</v>
      </c>
      <c r="C24" s="111">
        <v>5</v>
      </c>
      <c r="D24" s="111">
        <v>5</v>
      </c>
      <c r="E24" s="111">
        <v>5</v>
      </c>
      <c r="F24" s="3"/>
      <c r="G24" s="3"/>
      <c r="H24" s="3"/>
    </row>
    <row r="25" spans="2:8" ht="20.100000000000001" customHeight="1" x14ac:dyDescent="0.2">
      <c r="B25" s="71" t="s">
        <v>8</v>
      </c>
      <c r="C25" s="46">
        <f>C24*C23</f>
        <v>60</v>
      </c>
      <c r="D25" s="46">
        <f>D24*D23</f>
        <v>60</v>
      </c>
      <c r="E25" s="46">
        <f>E24*E23</f>
        <v>60</v>
      </c>
    </row>
    <row r="26" spans="2:8" ht="20.100000000000001" customHeight="1" x14ac:dyDescent="0.2">
      <c r="B26" s="71" t="s">
        <v>38</v>
      </c>
      <c r="C26" s="112">
        <v>10</v>
      </c>
      <c r="D26" s="112">
        <v>10</v>
      </c>
      <c r="E26" s="112">
        <v>10</v>
      </c>
    </row>
    <row r="27" spans="2:8" ht="20.100000000000001" customHeight="1" x14ac:dyDescent="0.2">
      <c r="B27" s="71" t="s">
        <v>29</v>
      </c>
      <c r="C27" s="113">
        <v>2000</v>
      </c>
      <c r="D27" s="113">
        <v>2000</v>
      </c>
      <c r="E27" s="113">
        <v>2000</v>
      </c>
    </row>
    <row r="28" spans="2:8" ht="10.15" customHeight="1" x14ac:dyDescent="0.2">
      <c r="B28" s="94"/>
      <c r="C28" s="47"/>
      <c r="D28" s="47"/>
      <c r="E28" s="47"/>
    </row>
    <row r="29" spans="2:8" s="62" customFormat="1" ht="18" customHeight="1" x14ac:dyDescent="0.2">
      <c r="B29" s="63" t="s">
        <v>22</v>
      </c>
      <c r="C29" s="47"/>
      <c r="D29" s="47"/>
      <c r="E29" s="47"/>
    </row>
    <row r="30" spans="2:8" s="4" customFormat="1" ht="20.100000000000001" customHeight="1" x14ac:dyDescent="0.2">
      <c r="B30" s="98" t="s">
        <v>9</v>
      </c>
      <c r="C30" s="78">
        <f>IF(C25=0,0,IF(C23=0,0,-PMT(C22/C23,C25,C21)))</f>
        <v>1933.2801529427916</v>
      </c>
      <c r="D30" s="78">
        <f>IF(D25=0,0,IF(D23=0,0,-PMT(D22/D23,D25,D21)))</f>
        <v>1980.1198540349535</v>
      </c>
      <c r="E30" s="78">
        <f>IF(E25=0,0,IF(E23=0,0,-PMT(E22/E23,E25,E21)))</f>
        <v>2027.6394288413683</v>
      </c>
      <c r="F30" s="5"/>
      <c r="G30" s="5"/>
      <c r="H30" s="5"/>
    </row>
    <row r="31" spans="2:8" s="4" customFormat="1" ht="20.100000000000001" customHeight="1" x14ac:dyDescent="0.2">
      <c r="B31" s="99" t="s">
        <v>21</v>
      </c>
      <c r="C31" s="66">
        <f>IF(C21=0,0,C30*C23+C23*C26)</f>
        <v>23319.361835313499</v>
      </c>
      <c r="D31" s="66">
        <f>IF(D21=0,0,D30*D23+D23*D26)</f>
        <v>23881.438248419443</v>
      </c>
      <c r="E31" s="66">
        <f>IF(E21=0,0,E30*E23+E23*E26)</f>
        <v>24451.673146096418</v>
      </c>
      <c r="F31" s="5"/>
      <c r="G31" s="5"/>
      <c r="H31" s="5"/>
    </row>
    <row r="32" spans="2:8" s="4" customFormat="1" ht="10.15" customHeight="1" x14ac:dyDescent="0.2">
      <c r="B32" s="64"/>
      <c r="C32" s="65"/>
      <c r="D32" s="65"/>
      <c r="E32" s="65"/>
      <c r="F32" s="5"/>
      <c r="G32" s="5"/>
      <c r="H32" s="5"/>
    </row>
    <row r="33" spans="2:8" s="4" customFormat="1" ht="18" customHeight="1" x14ac:dyDescent="0.2">
      <c r="B33" s="63" t="s">
        <v>31</v>
      </c>
      <c r="C33" s="67"/>
      <c r="D33" s="45"/>
      <c r="E33" s="45"/>
      <c r="F33" s="5"/>
      <c r="G33" s="5"/>
      <c r="H33" s="5"/>
    </row>
    <row r="34" spans="2:8" ht="20.100000000000001" customHeight="1" x14ac:dyDescent="0.2">
      <c r="B34" s="72" t="s">
        <v>30</v>
      </c>
      <c r="C34" s="79">
        <f>IF(C21=0,0,C31*C24)+C27</f>
        <v>118596.80917656749</v>
      </c>
      <c r="D34" s="79">
        <f>IF(D21=0,0,D31*D24)+D27</f>
        <v>121407.19124209721</v>
      </c>
      <c r="E34" s="79">
        <f>IF(E21=0,0,E31*E24)+E27</f>
        <v>124258.3657304821</v>
      </c>
    </row>
    <row r="35" spans="2:8" ht="20.100000000000001" customHeight="1" x14ac:dyDescent="0.2">
      <c r="B35" s="73" t="s">
        <v>32</v>
      </c>
      <c r="C35" s="58">
        <f>C34-C21</f>
        <v>18596.809176567491</v>
      </c>
      <c r="D35" s="58">
        <f>D34-D21</f>
        <v>21407.191242097208</v>
      </c>
      <c r="E35" s="58">
        <f>E34-E21</f>
        <v>24258.365730482095</v>
      </c>
      <c r="H35" s="4"/>
    </row>
    <row r="36" spans="2:8" ht="20.100000000000001" customHeight="1" x14ac:dyDescent="0.2">
      <c r="B36" s="115" t="s">
        <v>33</v>
      </c>
      <c r="C36" s="116"/>
      <c r="D36" s="80">
        <f>D34-C34</f>
        <v>2810.3820655297168</v>
      </c>
      <c r="E36" s="80">
        <f>E34-C34</f>
        <v>5661.5565539146046</v>
      </c>
    </row>
    <row r="37" spans="2:8" x14ac:dyDescent="0.2">
      <c r="B37" s="69"/>
    </row>
    <row r="38" spans="2:8" ht="17.45" customHeight="1" x14ac:dyDescent="0.2"/>
    <row r="39" spans="2:8" ht="13.9" customHeight="1" x14ac:dyDescent="0.2">
      <c r="B39" s="36"/>
      <c r="C39" s="37"/>
      <c r="D39" s="37"/>
      <c r="E39" s="82"/>
    </row>
    <row r="40" spans="2:8" ht="13.9" customHeight="1" x14ac:dyDescent="0.2">
      <c r="B40" s="38"/>
      <c r="C40" s="83"/>
      <c r="D40" s="83"/>
      <c r="E40" s="84"/>
    </row>
    <row r="41" spans="2:8" ht="13.9" customHeight="1" x14ac:dyDescent="0.2">
      <c r="B41" s="38"/>
      <c r="C41" s="83"/>
      <c r="D41" s="83"/>
      <c r="E41" s="84"/>
    </row>
    <row r="42" spans="2:8" ht="13.9" customHeight="1" x14ac:dyDescent="0.2">
      <c r="B42" s="38"/>
      <c r="C42" s="83"/>
      <c r="D42" s="83"/>
      <c r="E42" s="84"/>
    </row>
    <row r="43" spans="2:8" ht="13.9" customHeight="1" x14ac:dyDescent="0.2">
      <c r="B43" s="38"/>
      <c r="C43" s="83"/>
      <c r="D43" s="83"/>
      <c r="E43" s="84"/>
    </row>
    <row r="44" spans="2:8" ht="13.9" customHeight="1" x14ac:dyDescent="0.2">
      <c r="B44" s="38"/>
      <c r="C44" s="83"/>
      <c r="D44" s="83"/>
      <c r="E44" s="84"/>
    </row>
    <row r="45" spans="2:8" ht="13.9" customHeight="1" x14ac:dyDescent="0.2">
      <c r="B45" s="38"/>
      <c r="C45" s="83"/>
      <c r="D45" s="83"/>
      <c r="E45" s="84"/>
      <c r="H45">
        <v>0</v>
      </c>
    </row>
    <row r="46" spans="2:8" ht="13.9" customHeight="1" x14ac:dyDescent="0.2">
      <c r="B46" s="85"/>
      <c r="C46" s="86"/>
      <c r="D46" s="86"/>
      <c r="E46" s="87"/>
    </row>
    <row r="47" spans="2:8" ht="13.9" customHeight="1" x14ac:dyDescent="0.2"/>
    <row r="48" spans="2:8" ht="13.9" customHeight="1" x14ac:dyDescent="0.2"/>
    <row r="49" spans="2:6" ht="13.9" customHeight="1" x14ac:dyDescent="0.2"/>
    <row r="50" spans="2:6" ht="13.9" customHeight="1" x14ac:dyDescent="0.2"/>
    <row r="51" spans="2:6" ht="13.9" customHeight="1" x14ac:dyDescent="0.2"/>
    <row r="52" spans="2:6" ht="13.9" customHeight="1" x14ac:dyDescent="0.2">
      <c r="B52" s="68"/>
      <c r="C52" s="68"/>
      <c r="D52" s="68"/>
      <c r="E52" s="68"/>
    </row>
    <row r="53" spans="2:6" ht="13.9" customHeight="1" x14ac:dyDescent="0.2">
      <c r="B53" s="68"/>
      <c r="C53" s="68"/>
      <c r="D53" s="68"/>
      <c r="E53" s="68"/>
    </row>
    <row r="54" spans="2:6" ht="13.9" customHeight="1" x14ac:dyDescent="0.2">
      <c r="B54" s="68"/>
      <c r="C54" s="68"/>
      <c r="D54" s="68"/>
      <c r="E54" s="68"/>
    </row>
    <row r="55" spans="2:6" ht="13.9" customHeight="1" x14ac:dyDescent="0.2">
      <c r="B55" s="68"/>
      <c r="C55" s="68"/>
      <c r="D55" s="68"/>
      <c r="E55" s="68"/>
    </row>
    <row r="56" spans="2:6" ht="13.5" x14ac:dyDescent="0.25">
      <c r="B56" s="17"/>
      <c r="C56" s="17"/>
      <c r="D56" s="17"/>
      <c r="F56" s="9"/>
    </row>
  </sheetData>
  <sheetProtection algorithmName="SHA-512" hashValue="siyvEXhw74TLxztmIkLhtxA5yiYphm/8JmY28dYZI1aYIXAiOKKK+GMm6eNXpbwNO3M64sRnrpbA3COrBCGbSA==" saltValue="NszkoW/WI4zmMKYUWSkcxw==" spinCount="100000" sheet="1" objects="1" scenarios="1" selectLockedCells="1"/>
  <mergeCells count="2">
    <mergeCell ref="C19:E19"/>
    <mergeCell ref="B36:C36"/>
  </mergeCells>
  <phoneticPr fontId="2" type="noConversion"/>
  <printOptions horizontalCentered="1"/>
  <pageMargins left="0.25" right="0.25" top="0.75" bottom="0.75" header="0.3" footer="0.3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B1:O56"/>
  <sheetViews>
    <sheetView showGridLines="0" showZeros="0" zoomScaleNormal="100" workbookViewId="0">
      <selection activeCell="L12" sqref="L12"/>
    </sheetView>
  </sheetViews>
  <sheetFormatPr defaultRowHeight="12.75" x14ac:dyDescent="0.2"/>
  <cols>
    <col min="1" max="1" width="23.42578125" customWidth="1"/>
    <col min="2" max="2" width="9.28515625" customWidth="1"/>
    <col min="3" max="3" width="16.7109375" customWidth="1"/>
    <col min="4" max="6" width="12.7109375" customWidth="1"/>
    <col min="7" max="7" width="18.7109375" customWidth="1"/>
    <col min="8" max="8" width="5.42578125" customWidth="1"/>
    <col min="9" max="9" width="6.5703125" customWidth="1"/>
    <col min="10" max="10" width="11.140625" customWidth="1"/>
    <col min="11" max="11" width="16.7109375" customWidth="1"/>
    <col min="12" max="12" width="12.7109375" customWidth="1"/>
    <col min="13" max="13" width="15.7109375" customWidth="1"/>
    <col min="14" max="14" width="12.7109375" customWidth="1"/>
    <col min="15" max="15" width="18.7109375" customWidth="1"/>
  </cols>
  <sheetData>
    <row r="1" spans="2:15" ht="10.9" customHeight="1" x14ac:dyDescent="0.2"/>
    <row r="2" spans="2:15" ht="11.25" customHeight="1" x14ac:dyDescent="0.2"/>
    <row r="3" spans="2:15" ht="24" customHeight="1" x14ac:dyDescent="0.2">
      <c r="B3" s="30"/>
    </row>
    <row r="4" spans="2:15" ht="3" customHeight="1" x14ac:dyDescent="0.2"/>
    <row r="7" spans="2:15" ht="15.75" x14ac:dyDescent="0.25">
      <c r="B7" s="59" t="s">
        <v>1</v>
      </c>
      <c r="C7" s="7"/>
      <c r="D7" s="7"/>
    </row>
    <row r="8" spans="2:15" ht="5.25" customHeight="1" x14ac:dyDescent="0.25">
      <c r="B8" s="8"/>
      <c r="C8" s="7"/>
      <c r="D8" s="7"/>
    </row>
    <row r="9" spans="2:15" ht="15.75" x14ac:dyDescent="0.25">
      <c r="B9" s="48" t="s">
        <v>39</v>
      </c>
      <c r="C9" s="49"/>
      <c r="D9" s="49"/>
      <c r="E9" s="49"/>
      <c r="F9" s="49"/>
      <c r="G9" s="49"/>
    </row>
    <row r="10" spans="2:15" ht="15.75" x14ac:dyDescent="0.25">
      <c r="B10" s="50"/>
      <c r="C10" s="50"/>
      <c r="D10" s="50"/>
      <c r="E10" s="50"/>
      <c r="F10" s="49"/>
      <c r="G10" s="49"/>
    </row>
    <row r="11" spans="2:15" ht="20.100000000000001" customHeight="1" x14ac:dyDescent="0.2">
      <c r="B11" s="127" t="s">
        <v>43</v>
      </c>
      <c r="C11" s="128"/>
      <c r="D11" s="129"/>
      <c r="E11" s="27"/>
      <c r="F11" s="28"/>
      <c r="G11" s="27"/>
      <c r="H11" s="14"/>
      <c r="I11" s="11"/>
      <c r="J11" s="127" t="s">
        <v>43</v>
      </c>
      <c r="K11" s="128"/>
      <c r="L11" s="129"/>
    </row>
    <row r="12" spans="2:15" ht="20.100000000000001" customHeight="1" x14ac:dyDescent="0.25">
      <c r="B12" s="121" t="s">
        <v>35</v>
      </c>
      <c r="C12" s="121"/>
      <c r="D12" s="95">
        <v>100000</v>
      </c>
      <c r="E12" s="44" t="s">
        <v>17</v>
      </c>
      <c r="F12" s="11" t="s">
        <v>0</v>
      </c>
      <c r="H12" s="11" t="s">
        <v>0</v>
      </c>
      <c r="J12" s="121" t="s">
        <v>35</v>
      </c>
      <c r="K12" s="121"/>
      <c r="L12" s="95">
        <v>100000</v>
      </c>
      <c r="M12" s="44" t="s">
        <v>17</v>
      </c>
      <c r="N12" s="11" t="s">
        <v>0</v>
      </c>
    </row>
    <row r="13" spans="2:15" ht="20.100000000000001" customHeight="1" x14ac:dyDescent="0.25">
      <c r="B13" s="118" t="s">
        <v>13</v>
      </c>
      <c r="C13" s="119"/>
      <c r="D13" s="96">
        <v>5</v>
      </c>
      <c r="E13" s="75" t="s">
        <v>14</v>
      </c>
      <c r="F13" s="11"/>
      <c r="G13" s="29"/>
      <c r="H13" s="11"/>
      <c r="J13" s="118" t="s">
        <v>13</v>
      </c>
      <c r="K13" s="119"/>
      <c r="L13" s="96">
        <v>6</v>
      </c>
      <c r="M13" s="75" t="s">
        <v>14</v>
      </c>
      <c r="N13" s="11"/>
      <c r="O13" s="29"/>
    </row>
    <row r="14" spans="2:15" ht="20.100000000000001" customHeight="1" x14ac:dyDescent="0.25">
      <c r="B14" s="118" t="s">
        <v>15</v>
      </c>
      <c r="C14" s="119"/>
      <c r="D14" s="96">
        <v>0</v>
      </c>
      <c r="E14" s="75" t="s">
        <v>14</v>
      </c>
      <c r="F14" s="11"/>
      <c r="G14" s="29"/>
      <c r="H14" s="11"/>
      <c r="J14" s="118" t="s">
        <v>15</v>
      </c>
      <c r="K14" s="119"/>
      <c r="L14" s="96">
        <v>0</v>
      </c>
      <c r="M14" s="75" t="s">
        <v>14</v>
      </c>
      <c r="N14" s="11"/>
      <c r="O14" s="29"/>
    </row>
    <row r="15" spans="2:15" ht="20.100000000000001" customHeight="1" x14ac:dyDescent="0.25">
      <c r="B15" s="118" t="s">
        <v>16</v>
      </c>
      <c r="C15" s="120"/>
      <c r="D15" s="97">
        <f>D13-D14</f>
        <v>5</v>
      </c>
      <c r="E15" s="75" t="s">
        <v>14</v>
      </c>
      <c r="F15" s="11"/>
      <c r="G15" s="29"/>
      <c r="H15" s="11"/>
      <c r="J15" s="118" t="s">
        <v>16</v>
      </c>
      <c r="K15" s="120"/>
      <c r="L15" s="97">
        <f>L13-L14</f>
        <v>6</v>
      </c>
      <c r="M15" s="75" t="s">
        <v>14</v>
      </c>
      <c r="N15" s="11"/>
      <c r="O15" s="29"/>
    </row>
    <row r="16" spans="2:15" ht="13.15" customHeight="1" x14ac:dyDescent="0.25">
      <c r="B16" s="18"/>
      <c r="C16" s="19"/>
      <c r="D16" s="7"/>
      <c r="J16" s="18"/>
      <c r="K16" s="19"/>
      <c r="L16" s="7"/>
    </row>
    <row r="17" spans="2:15" ht="13.15" customHeight="1" x14ac:dyDescent="0.2">
      <c r="B17" s="124" t="s">
        <v>2</v>
      </c>
      <c r="C17" s="122" t="s">
        <v>24</v>
      </c>
      <c r="D17" s="122" t="s">
        <v>25</v>
      </c>
      <c r="E17" s="122" t="s">
        <v>27</v>
      </c>
      <c r="F17" s="122" t="s">
        <v>28</v>
      </c>
      <c r="G17" s="122" t="s">
        <v>26</v>
      </c>
      <c r="I17" s="4"/>
      <c r="J17" s="124" t="s">
        <v>2</v>
      </c>
      <c r="K17" s="122" t="s">
        <v>24</v>
      </c>
      <c r="L17" s="122" t="s">
        <v>25</v>
      </c>
      <c r="M17" s="122" t="s">
        <v>27</v>
      </c>
      <c r="N17" s="122" t="s">
        <v>28</v>
      </c>
      <c r="O17" s="122" t="s">
        <v>26</v>
      </c>
    </row>
    <row r="18" spans="2:15" ht="22.5" customHeight="1" x14ac:dyDescent="0.2">
      <c r="B18" s="125"/>
      <c r="C18" s="123"/>
      <c r="D18" s="123"/>
      <c r="E18" s="123"/>
      <c r="F18" s="123"/>
      <c r="G18" s="123"/>
      <c r="I18" s="12"/>
      <c r="J18" s="125"/>
      <c r="K18" s="123"/>
      <c r="L18" s="123"/>
      <c r="M18" s="123"/>
      <c r="N18" s="123"/>
      <c r="O18" s="123"/>
    </row>
    <row r="19" spans="2:15" s="6" customFormat="1" ht="18" customHeight="1" x14ac:dyDescent="0.2">
      <c r="B19" s="51">
        <v>2027</v>
      </c>
      <c r="C19" s="53">
        <f>D12</f>
        <v>100000</v>
      </c>
      <c r="D19" s="52">
        <v>0.08</v>
      </c>
      <c r="E19" s="57">
        <f>IF(D$15=0,0,IF(D$14=2,0,IF(D$14=1,0,D$12/D$15)))</f>
        <v>20000</v>
      </c>
      <c r="F19" s="57">
        <f t="shared" ref="F19:F33" si="0">(C19-E19/4)*D19</f>
        <v>7600</v>
      </c>
      <c r="G19" s="55">
        <f t="shared" ref="G19:G33" si="1">F19+E19</f>
        <v>27600</v>
      </c>
      <c r="I19" s="13"/>
      <c r="J19" s="51">
        <f>B19</f>
        <v>2027</v>
      </c>
      <c r="K19" s="53">
        <f>L12</f>
        <v>100000</v>
      </c>
      <c r="L19" s="52">
        <v>0.08</v>
      </c>
      <c r="M19" s="57">
        <f>IF(L$15=0,0,IF(L$14=2,0,IF(L$14=1,0,L$12/L$15)))</f>
        <v>16666.666666666668</v>
      </c>
      <c r="N19" s="57">
        <f t="shared" ref="N19:N33" si="2">(K19-M19/4)*L19</f>
        <v>7666.6666666666661</v>
      </c>
      <c r="O19" s="55">
        <f t="shared" ref="O19:O33" si="3">N19+M19</f>
        <v>24333.333333333336</v>
      </c>
    </row>
    <row r="20" spans="2:15" s="6" customFormat="1" ht="18" customHeight="1" x14ac:dyDescent="0.2">
      <c r="B20" s="39">
        <f t="shared" ref="B20:B33" si="4">B19+1</f>
        <v>2028</v>
      </c>
      <c r="C20" s="54">
        <f t="shared" ref="C20:C33" si="5">IF(C19-E19&lt;0,0,C19-E19)</f>
        <v>80000</v>
      </c>
      <c r="D20" s="52">
        <f>D19</f>
        <v>0.08</v>
      </c>
      <c r="E20" s="58">
        <f>IF(D$15=0,0,IF(D$14=2,0,D$12/D$15))</f>
        <v>20000</v>
      </c>
      <c r="F20" s="57">
        <f t="shared" si="0"/>
        <v>6000</v>
      </c>
      <c r="G20" s="56">
        <f t="shared" si="1"/>
        <v>26000</v>
      </c>
      <c r="I20" s="4"/>
      <c r="J20" s="39">
        <f t="shared" ref="J20:J33" si="6">J19+1</f>
        <v>2028</v>
      </c>
      <c r="K20" s="54">
        <f t="shared" ref="K20:K33" si="7">IF(K19-M19&lt;0,0,K19-M19)</f>
        <v>83333.333333333328</v>
      </c>
      <c r="L20" s="52">
        <f>L19</f>
        <v>0.08</v>
      </c>
      <c r="M20" s="58">
        <f>IF(L$15=0,0,IF(L$14=2,0,L$12/L$15))</f>
        <v>16666.666666666668</v>
      </c>
      <c r="N20" s="57">
        <f t="shared" si="2"/>
        <v>6333.333333333333</v>
      </c>
      <c r="O20" s="56">
        <f t="shared" si="3"/>
        <v>23000</v>
      </c>
    </row>
    <row r="21" spans="2:15" ht="18" customHeight="1" x14ac:dyDescent="0.2">
      <c r="B21" s="39">
        <f t="shared" si="4"/>
        <v>2029</v>
      </c>
      <c r="C21" s="54">
        <f t="shared" si="5"/>
        <v>60000</v>
      </c>
      <c r="D21" s="52">
        <f t="shared" ref="D21:D33" si="8">D20</f>
        <v>0.08</v>
      </c>
      <c r="E21" s="58">
        <f t="shared" ref="E21:E33" si="9">IF((B21-B$19)&gt;D$13-1,0,D$12/D$15)</f>
        <v>20000</v>
      </c>
      <c r="F21" s="57">
        <f t="shared" si="0"/>
        <v>4400</v>
      </c>
      <c r="G21" s="56">
        <f t="shared" si="1"/>
        <v>24400</v>
      </c>
      <c r="I21" s="4"/>
      <c r="J21" s="39">
        <f t="shared" si="6"/>
        <v>2029</v>
      </c>
      <c r="K21" s="54">
        <f t="shared" si="7"/>
        <v>66666.666666666657</v>
      </c>
      <c r="L21" s="52">
        <f t="shared" ref="L21:L33" si="10">L20</f>
        <v>0.08</v>
      </c>
      <c r="M21" s="58">
        <f t="shared" ref="M21:M33" si="11">IF((J21-J$19)&gt;L$13-1,0,L$12/L$15)</f>
        <v>16666.666666666668</v>
      </c>
      <c r="N21" s="57">
        <f t="shared" si="2"/>
        <v>4999.9999999999991</v>
      </c>
      <c r="O21" s="56">
        <f t="shared" si="3"/>
        <v>21666.666666666668</v>
      </c>
    </row>
    <row r="22" spans="2:15" ht="18" customHeight="1" x14ac:dyDescent="0.2">
      <c r="B22" s="39">
        <f t="shared" si="4"/>
        <v>2030</v>
      </c>
      <c r="C22" s="54">
        <f t="shared" si="5"/>
        <v>40000</v>
      </c>
      <c r="D22" s="52">
        <f t="shared" si="8"/>
        <v>0.08</v>
      </c>
      <c r="E22" s="58">
        <f t="shared" si="9"/>
        <v>20000</v>
      </c>
      <c r="F22" s="57">
        <f t="shared" si="0"/>
        <v>2800</v>
      </c>
      <c r="G22" s="56">
        <f t="shared" si="1"/>
        <v>22800</v>
      </c>
      <c r="I22" s="4"/>
      <c r="J22" s="39">
        <f t="shared" si="6"/>
        <v>2030</v>
      </c>
      <c r="K22" s="54">
        <f t="shared" si="7"/>
        <v>49999.999999999985</v>
      </c>
      <c r="L22" s="52">
        <f t="shared" si="10"/>
        <v>0.08</v>
      </c>
      <c r="M22" s="58">
        <f t="shared" si="11"/>
        <v>16666.666666666668</v>
      </c>
      <c r="N22" s="57">
        <f t="shared" si="2"/>
        <v>3666.6666666666656</v>
      </c>
      <c r="O22" s="56">
        <f t="shared" si="3"/>
        <v>20333.333333333332</v>
      </c>
    </row>
    <row r="23" spans="2:15" ht="18" customHeight="1" x14ac:dyDescent="0.2">
      <c r="B23" s="39">
        <f t="shared" si="4"/>
        <v>2031</v>
      </c>
      <c r="C23" s="54">
        <f t="shared" si="5"/>
        <v>20000</v>
      </c>
      <c r="D23" s="52">
        <f>D22</f>
        <v>0.08</v>
      </c>
      <c r="E23" s="58">
        <f t="shared" si="9"/>
        <v>20000</v>
      </c>
      <c r="F23" s="57">
        <f t="shared" si="0"/>
        <v>1200</v>
      </c>
      <c r="G23" s="56">
        <f t="shared" si="1"/>
        <v>21200</v>
      </c>
      <c r="I23" s="4"/>
      <c r="J23" s="39">
        <f t="shared" si="6"/>
        <v>2031</v>
      </c>
      <c r="K23" s="54">
        <f t="shared" si="7"/>
        <v>33333.333333333314</v>
      </c>
      <c r="L23" s="52">
        <f t="shared" si="10"/>
        <v>0.08</v>
      </c>
      <c r="M23" s="58">
        <f t="shared" si="11"/>
        <v>16666.666666666668</v>
      </c>
      <c r="N23" s="57">
        <f t="shared" si="2"/>
        <v>2333.3333333333317</v>
      </c>
      <c r="O23" s="56">
        <f t="shared" si="3"/>
        <v>19000</v>
      </c>
    </row>
    <row r="24" spans="2:15" ht="18" customHeight="1" x14ac:dyDescent="0.2">
      <c r="B24" s="39">
        <f t="shared" si="4"/>
        <v>2032</v>
      </c>
      <c r="C24" s="54">
        <f t="shared" si="5"/>
        <v>0</v>
      </c>
      <c r="D24" s="52">
        <f t="shared" si="8"/>
        <v>0.08</v>
      </c>
      <c r="E24" s="58">
        <f t="shared" si="9"/>
        <v>0</v>
      </c>
      <c r="F24" s="57">
        <f t="shared" si="0"/>
        <v>0</v>
      </c>
      <c r="G24" s="56">
        <f t="shared" si="1"/>
        <v>0</v>
      </c>
      <c r="I24" s="4"/>
      <c r="J24" s="39">
        <f t="shared" si="6"/>
        <v>2032</v>
      </c>
      <c r="K24" s="54">
        <f t="shared" si="7"/>
        <v>16666.666666666646</v>
      </c>
      <c r="L24" s="52">
        <f t="shared" si="10"/>
        <v>0.08</v>
      </c>
      <c r="M24" s="58">
        <f t="shared" si="11"/>
        <v>16666.666666666668</v>
      </c>
      <c r="N24" s="57">
        <f t="shared" si="2"/>
        <v>999.99999999999829</v>
      </c>
      <c r="O24" s="56">
        <f t="shared" si="3"/>
        <v>17666.666666666668</v>
      </c>
    </row>
    <row r="25" spans="2:15" ht="18" customHeight="1" x14ac:dyDescent="0.2">
      <c r="B25" s="39">
        <f t="shared" si="4"/>
        <v>2033</v>
      </c>
      <c r="C25" s="54">
        <f t="shared" si="5"/>
        <v>0</v>
      </c>
      <c r="D25" s="52">
        <f t="shared" si="8"/>
        <v>0.08</v>
      </c>
      <c r="E25" s="58">
        <f t="shared" si="9"/>
        <v>0</v>
      </c>
      <c r="F25" s="57">
        <f t="shared" si="0"/>
        <v>0</v>
      </c>
      <c r="G25" s="56">
        <f t="shared" si="1"/>
        <v>0</v>
      </c>
      <c r="I25" s="4"/>
      <c r="J25" s="39">
        <f t="shared" si="6"/>
        <v>2033</v>
      </c>
      <c r="K25" s="54">
        <f t="shared" si="7"/>
        <v>0</v>
      </c>
      <c r="L25" s="52">
        <f t="shared" si="10"/>
        <v>0.08</v>
      </c>
      <c r="M25" s="58">
        <f t="shared" si="11"/>
        <v>0</v>
      </c>
      <c r="N25" s="57">
        <f t="shared" si="2"/>
        <v>0</v>
      </c>
      <c r="O25" s="56">
        <f t="shared" si="3"/>
        <v>0</v>
      </c>
    </row>
    <row r="26" spans="2:15" ht="18" customHeight="1" x14ac:dyDescent="0.2">
      <c r="B26" s="39">
        <f t="shared" si="4"/>
        <v>2034</v>
      </c>
      <c r="C26" s="54">
        <f t="shared" si="5"/>
        <v>0</v>
      </c>
      <c r="D26" s="52">
        <f t="shared" si="8"/>
        <v>0.08</v>
      </c>
      <c r="E26" s="58">
        <f t="shared" si="9"/>
        <v>0</v>
      </c>
      <c r="F26" s="57">
        <f t="shared" si="0"/>
        <v>0</v>
      </c>
      <c r="G26" s="56">
        <f t="shared" si="1"/>
        <v>0</v>
      </c>
      <c r="I26" s="4"/>
      <c r="J26" s="39">
        <f t="shared" si="6"/>
        <v>2034</v>
      </c>
      <c r="K26" s="54">
        <f t="shared" si="7"/>
        <v>0</v>
      </c>
      <c r="L26" s="52">
        <f t="shared" si="10"/>
        <v>0.08</v>
      </c>
      <c r="M26" s="58">
        <f t="shared" si="11"/>
        <v>0</v>
      </c>
      <c r="N26" s="57">
        <f t="shared" si="2"/>
        <v>0</v>
      </c>
      <c r="O26" s="56">
        <f t="shared" si="3"/>
        <v>0</v>
      </c>
    </row>
    <row r="27" spans="2:15" ht="18" customHeight="1" x14ac:dyDescent="0.2">
      <c r="B27" s="39">
        <f t="shared" si="4"/>
        <v>2035</v>
      </c>
      <c r="C27" s="54">
        <f t="shared" si="5"/>
        <v>0</v>
      </c>
      <c r="D27" s="52">
        <f t="shared" si="8"/>
        <v>0.08</v>
      </c>
      <c r="E27" s="58">
        <f t="shared" si="9"/>
        <v>0</v>
      </c>
      <c r="F27" s="57">
        <f t="shared" si="0"/>
        <v>0</v>
      </c>
      <c r="G27" s="56">
        <f t="shared" si="1"/>
        <v>0</v>
      </c>
      <c r="I27" s="4"/>
      <c r="J27" s="39">
        <f t="shared" si="6"/>
        <v>2035</v>
      </c>
      <c r="K27" s="54">
        <f t="shared" si="7"/>
        <v>0</v>
      </c>
      <c r="L27" s="52">
        <f t="shared" si="10"/>
        <v>0.08</v>
      </c>
      <c r="M27" s="58">
        <f t="shared" si="11"/>
        <v>0</v>
      </c>
      <c r="N27" s="57">
        <f t="shared" si="2"/>
        <v>0</v>
      </c>
      <c r="O27" s="56">
        <f t="shared" si="3"/>
        <v>0</v>
      </c>
    </row>
    <row r="28" spans="2:15" ht="18" customHeight="1" x14ac:dyDescent="0.2">
      <c r="B28" s="39">
        <f t="shared" si="4"/>
        <v>2036</v>
      </c>
      <c r="C28" s="54">
        <f t="shared" si="5"/>
        <v>0</v>
      </c>
      <c r="D28" s="52">
        <f t="shared" si="8"/>
        <v>0.08</v>
      </c>
      <c r="E28" s="58">
        <f t="shared" si="9"/>
        <v>0</v>
      </c>
      <c r="F28" s="57">
        <f t="shared" si="0"/>
        <v>0</v>
      </c>
      <c r="G28" s="56">
        <f t="shared" si="1"/>
        <v>0</v>
      </c>
      <c r="I28" s="4"/>
      <c r="J28" s="39">
        <f t="shared" si="6"/>
        <v>2036</v>
      </c>
      <c r="K28" s="54">
        <f t="shared" si="7"/>
        <v>0</v>
      </c>
      <c r="L28" s="52">
        <f t="shared" si="10"/>
        <v>0.08</v>
      </c>
      <c r="M28" s="58">
        <f t="shared" si="11"/>
        <v>0</v>
      </c>
      <c r="N28" s="57">
        <f t="shared" si="2"/>
        <v>0</v>
      </c>
      <c r="O28" s="56">
        <f t="shared" si="3"/>
        <v>0</v>
      </c>
    </row>
    <row r="29" spans="2:15" ht="18" customHeight="1" x14ac:dyDescent="0.2">
      <c r="B29" s="39">
        <f t="shared" si="4"/>
        <v>2037</v>
      </c>
      <c r="C29" s="54">
        <f t="shared" si="5"/>
        <v>0</v>
      </c>
      <c r="D29" s="52">
        <f>D28</f>
        <v>0.08</v>
      </c>
      <c r="E29" s="58">
        <f t="shared" si="9"/>
        <v>0</v>
      </c>
      <c r="F29" s="57">
        <f t="shared" si="0"/>
        <v>0</v>
      </c>
      <c r="G29" s="56">
        <f t="shared" si="1"/>
        <v>0</v>
      </c>
      <c r="I29" s="4"/>
      <c r="J29" s="39">
        <f t="shared" si="6"/>
        <v>2037</v>
      </c>
      <c r="K29" s="54">
        <f t="shared" si="7"/>
        <v>0</v>
      </c>
      <c r="L29" s="52">
        <f t="shared" si="10"/>
        <v>0.08</v>
      </c>
      <c r="M29" s="58">
        <f t="shared" si="11"/>
        <v>0</v>
      </c>
      <c r="N29" s="57">
        <f t="shared" si="2"/>
        <v>0</v>
      </c>
      <c r="O29" s="56">
        <f t="shared" si="3"/>
        <v>0</v>
      </c>
    </row>
    <row r="30" spans="2:15" ht="18" customHeight="1" x14ac:dyDescent="0.2">
      <c r="B30" s="39">
        <f t="shared" si="4"/>
        <v>2038</v>
      </c>
      <c r="C30" s="54">
        <f t="shared" si="5"/>
        <v>0</v>
      </c>
      <c r="D30" s="52">
        <f t="shared" si="8"/>
        <v>0.08</v>
      </c>
      <c r="E30" s="58">
        <f t="shared" si="9"/>
        <v>0</v>
      </c>
      <c r="F30" s="57">
        <f t="shared" si="0"/>
        <v>0</v>
      </c>
      <c r="G30" s="56">
        <f t="shared" si="1"/>
        <v>0</v>
      </c>
      <c r="I30" s="4"/>
      <c r="J30" s="39">
        <f t="shared" si="6"/>
        <v>2038</v>
      </c>
      <c r="K30" s="54">
        <f t="shared" si="7"/>
        <v>0</v>
      </c>
      <c r="L30" s="52">
        <f t="shared" si="10"/>
        <v>0.08</v>
      </c>
      <c r="M30" s="58">
        <f t="shared" si="11"/>
        <v>0</v>
      </c>
      <c r="N30" s="57">
        <f t="shared" si="2"/>
        <v>0</v>
      </c>
      <c r="O30" s="56">
        <f t="shared" si="3"/>
        <v>0</v>
      </c>
    </row>
    <row r="31" spans="2:15" ht="18" customHeight="1" x14ac:dyDescent="0.2">
      <c r="B31" s="39">
        <f t="shared" si="4"/>
        <v>2039</v>
      </c>
      <c r="C31" s="54">
        <f t="shared" si="5"/>
        <v>0</v>
      </c>
      <c r="D31" s="52">
        <f t="shared" si="8"/>
        <v>0.08</v>
      </c>
      <c r="E31" s="58">
        <f t="shared" si="9"/>
        <v>0</v>
      </c>
      <c r="F31" s="57">
        <f t="shared" si="0"/>
        <v>0</v>
      </c>
      <c r="G31" s="56">
        <f t="shared" si="1"/>
        <v>0</v>
      </c>
      <c r="I31" s="4"/>
      <c r="J31" s="39">
        <f t="shared" si="6"/>
        <v>2039</v>
      </c>
      <c r="K31" s="54">
        <f t="shared" si="7"/>
        <v>0</v>
      </c>
      <c r="L31" s="52">
        <f t="shared" si="10"/>
        <v>0.08</v>
      </c>
      <c r="M31" s="58">
        <f t="shared" si="11"/>
        <v>0</v>
      </c>
      <c r="N31" s="57">
        <f t="shared" si="2"/>
        <v>0</v>
      </c>
      <c r="O31" s="56">
        <f t="shared" si="3"/>
        <v>0</v>
      </c>
    </row>
    <row r="32" spans="2:15" ht="18" customHeight="1" x14ac:dyDescent="0.2">
      <c r="B32" s="39">
        <f t="shared" si="4"/>
        <v>2040</v>
      </c>
      <c r="C32" s="54">
        <f t="shared" si="5"/>
        <v>0</v>
      </c>
      <c r="D32" s="52">
        <f t="shared" si="8"/>
        <v>0.08</v>
      </c>
      <c r="E32" s="58">
        <f t="shared" si="9"/>
        <v>0</v>
      </c>
      <c r="F32" s="57">
        <f t="shared" si="0"/>
        <v>0</v>
      </c>
      <c r="G32" s="56">
        <f t="shared" si="1"/>
        <v>0</v>
      </c>
      <c r="I32" s="4"/>
      <c r="J32" s="39">
        <f t="shared" si="6"/>
        <v>2040</v>
      </c>
      <c r="K32" s="54">
        <f t="shared" si="7"/>
        <v>0</v>
      </c>
      <c r="L32" s="52">
        <f t="shared" si="10"/>
        <v>0.08</v>
      </c>
      <c r="M32" s="58">
        <f t="shared" si="11"/>
        <v>0</v>
      </c>
      <c r="N32" s="57">
        <f t="shared" si="2"/>
        <v>0</v>
      </c>
      <c r="O32" s="56">
        <f t="shared" si="3"/>
        <v>0</v>
      </c>
    </row>
    <row r="33" spans="2:15" ht="18" customHeight="1" x14ac:dyDescent="0.2">
      <c r="B33" s="39">
        <f t="shared" si="4"/>
        <v>2041</v>
      </c>
      <c r="C33" s="54">
        <f t="shared" si="5"/>
        <v>0</v>
      </c>
      <c r="D33" s="52">
        <f t="shared" si="8"/>
        <v>0.08</v>
      </c>
      <c r="E33" s="58">
        <f t="shared" si="9"/>
        <v>0</v>
      </c>
      <c r="F33" s="57">
        <f t="shared" si="0"/>
        <v>0</v>
      </c>
      <c r="G33" s="56">
        <f t="shared" si="1"/>
        <v>0</v>
      </c>
      <c r="I33" s="4"/>
      <c r="J33" s="39">
        <f t="shared" si="6"/>
        <v>2041</v>
      </c>
      <c r="K33" s="54">
        <f t="shared" si="7"/>
        <v>0</v>
      </c>
      <c r="L33" s="52">
        <f t="shared" si="10"/>
        <v>0.08</v>
      </c>
      <c r="M33" s="58">
        <f t="shared" si="11"/>
        <v>0</v>
      </c>
      <c r="N33" s="57">
        <f t="shared" si="2"/>
        <v>0</v>
      </c>
      <c r="O33" s="56">
        <f t="shared" si="3"/>
        <v>0</v>
      </c>
    </row>
    <row r="34" spans="2:15" ht="22.9" customHeight="1" x14ac:dyDescent="0.2">
      <c r="B34" s="40"/>
      <c r="C34" s="41"/>
      <c r="D34" s="104"/>
      <c r="E34" s="101" t="s">
        <v>23</v>
      </c>
      <c r="F34" s="81">
        <f>SUM(F19:F33)</f>
        <v>22000</v>
      </c>
      <c r="G34" s="81">
        <f>SUM(G19:G33)</f>
        <v>122000</v>
      </c>
      <c r="I34" s="4"/>
      <c r="J34" s="40"/>
      <c r="K34" s="41"/>
      <c r="L34" s="104"/>
      <c r="M34" s="101" t="s">
        <v>23</v>
      </c>
      <c r="N34" s="81">
        <f>SUM(N19:N33)</f>
        <v>25999.999999999996</v>
      </c>
      <c r="O34" s="81">
        <f>SUM(O19:O33)</f>
        <v>126000</v>
      </c>
    </row>
    <row r="35" spans="2:15" ht="22.9" customHeight="1" x14ac:dyDescent="0.2">
      <c r="B35" s="40"/>
      <c r="C35" s="41"/>
      <c r="D35" s="42"/>
      <c r="E35" s="101"/>
      <c r="F35" s="102"/>
      <c r="G35" s="102"/>
      <c r="I35" s="4"/>
      <c r="J35" s="40"/>
      <c r="K35" s="41"/>
      <c r="L35" s="104"/>
      <c r="M35" s="101"/>
      <c r="N35" s="102"/>
      <c r="O35" s="102"/>
    </row>
    <row r="36" spans="2:15" ht="20.25" customHeight="1" x14ac:dyDescent="0.25">
      <c r="B36" s="7"/>
      <c r="C36" s="20"/>
      <c r="D36" s="24"/>
      <c r="E36" s="21"/>
      <c r="F36" s="22"/>
      <c r="G36" s="22"/>
      <c r="I36" s="4"/>
      <c r="M36" s="105" t="s">
        <v>42</v>
      </c>
      <c r="N36" s="105" t="s">
        <v>40</v>
      </c>
    </row>
    <row r="37" spans="2:15" ht="18" customHeight="1" x14ac:dyDescent="0.25">
      <c r="B37" s="7"/>
      <c r="C37" s="20"/>
      <c r="D37" s="24"/>
      <c r="E37" s="21"/>
      <c r="F37" s="22"/>
      <c r="G37" s="22"/>
      <c r="I37" s="4"/>
      <c r="K37" s="130" t="s">
        <v>41</v>
      </c>
      <c r="L37" s="131"/>
      <c r="M37" s="100">
        <f>IF(L12&gt;0,M19-E19,0)</f>
        <v>-3333.3333333333321</v>
      </c>
      <c r="N37" s="100">
        <f>IF(L12&gt;0,N34-F34,0)</f>
        <v>3999.9999999999964</v>
      </c>
      <c r="O37" s="103"/>
    </row>
    <row r="38" spans="2:15" ht="15.6" customHeight="1" x14ac:dyDescent="0.25">
      <c r="B38" s="7"/>
      <c r="C38" s="20"/>
      <c r="D38" s="24"/>
      <c r="E38" s="21"/>
      <c r="F38" s="22"/>
      <c r="G38" s="22"/>
      <c r="I38" s="4"/>
    </row>
    <row r="39" spans="2:15" ht="15" customHeight="1" x14ac:dyDescent="0.2">
      <c r="B39" s="117" t="s">
        <v>34</v>
      </c>
      <c r="C39" s="117"/>
      <c r="D39" s="4"/>
      <c r="E39" s="4"/>
      <c r="F39" s="4"/>
      <c r="G39" s="4"/>
      <c r="H39" s="4"/>
      <c r="I39" s="4"/>
      <c r="J39" s="117" t="s">
        <v>34</v>
      </c>
      <c r="K39" s="117"/>
      <c r="L39" s="4"/>
      <c r="M39" s="4"/>
      <c r="N39" s="4"/>
      <c r="O39" s="4"/>
    </row>
    <row r="40" spans="2:15" ht="15" x14ac:dyDescent="0.2">
      <c r="B40" s="33"/>
      <c r="C40" s="34"/>
      <c r="D40" s="34"/>
      <c r="E40" s="34"/>
      <c r="F40" s="34"/>
      <c r="G40" s="88"/>
      <c r="H40" s="4"/>
      <c r="I40" s="4"/>
      <c r="J40" s="33"/>
      <c r="K40" s="34"/>
      <c r="L40" s="34"/>
      <c r="M40" s="34"/>
      <c r="N40" s="34"/>
      <c r="O40" s="88"/>
    </row>
    <row r="41" spans="2:15" ht="15" x14ac:dyDescent="0.2">
      <c r="B41" s="35"/>
      <c r="C41" s="89"/>
      <c r="D41" s="89"/>
      <c r="E41" s="89"/>
      <c r="F41" s="89"/>
      <c r="G41" s="90"/>
      <c r="H41" s="4"/>
      <c r="I41" s="4"/>
      <c r="J41" s="35"/>
      <c r="K41" s="89"/>
      <c r="L41" s="89"/>
      <c r="M41" s="89"/>
      <c r="N41" s="89"/>
      <c r="O41" s="90"/>
    </row>
    <row r="42" spans="2:15" ht="15" x14ac:dyDescent="0.2">
      <c r="B42" s="35"/>
      <c r="C42" s="89"/>
      <c r="D42" s="89"/>
      <c r="E42" s="89"/>
      <c r="F42" s="89"/>
      <c r="G42" s="90"/>
      <c r="H42" s="4"/>
      <c r="I42" s="4"/>
      <c r="J42" s="35"/>
      <c r="K42" s="89"/>
      <c r="L42" s="89"/>
      <c r="M42" s="89"/>
      <c r="N42" s="89"/>
      <c r="O42" s="90"/>
    </row>
    <row r="43" spans="2:15" ht="15" x14ac:dyDescent="0.2">
      <c r="B43" s="35"/>
      <c r="C43" s="89"/>
      <c r="D43" s="89"/>
      <c r="E43" s="89"/>
      <c r="F43" s="89"/>
      <c r="G43" s="90"/>
      <c r="H43" s="4"/>
      <c r="I43" s="4"/>
      <c r="J43" s="35"/>
      <c r="K43" s="89"/>
      <c r="L43" s="89"/>
      <c r="M43" s="89"/>
      <c r="N43" s="89"/>
      <c r="O43" s="90"/>
    </row>
    <row r="44" spans="2:15" ht="15" x14ac:dyDescent="0.2">
      <c r="B44" s="35"/>
      <c r="C44" s="89"/>
      <c r="D44" s="89"/>
      <c r="E44" s="89"/>
      <c r="F44" s="89"/>
      <c r="G44" s="90"/>
      <c r="H44" s="4"/>
      <c r="I44" s="4"/>
      <c r="J44" s="35"/>
      <c r="K44" s="89"/>
      <c r="L44" s="89"/>
      <c r="M44" s="89"/>
      <c r="N44" s="89"/>
      <c r="O44" s="90"/>
    </row>
    <row r="45" spans="2:15" ht="15" x14ac:dyDescent="0.2">
      <c r="B45" s="35"/>
      <c r="C45" s="89"/>
      <c r="D45" s="89"/>
      <c r="E45" s="89"/>
      <c r="F45" s="89"/>
      <c r="G45" s="90"/>
      <c r="H45" s="4"/>
      <c r="I45" s="4"/>
      <c r="J45" s="35"/>
      <c r="K45" s="89"/>
      <c r="L45" s="89"/>
      <c r="M45" s="89"/>
      <c r="N45" s="89"/>
      <c r="O45" s="90"/>
    </row>
    <row r="46" spans="2:15" ht="15" x14ac:dyDescent="0.2">
      <c r="B46" s="35"/>
      <c r="C46" s="89"/>
      <c r="D46" s="89"/>
      <c r="E46" s="89"/>
      <c r="F46" s="89"/>
      <c r="G46" s="90"/>
      <c r="H46" s="4"/>
      <c r="I46" s="4"/>
      <c r="J46" s="35"/>
      <c r="K46" s="89"/>
      <c r="L46" s="89"/>
      <c r="M46" s="89"/>
      <c r="N46" s="89"/>
      <c r="O46" s="90"/>
    </row>
    <row r="47" spans="2:15" ht="15" x14ac:dyDescent="0.2">
      <c r="B47" s="35"/>
      <c r="C47" s="89"/>
      <c r="D47" s="89"/>
      <c r="E47" s="89"/>
      <c r="F47" s="89"/>
      <c r="G47" s="90"/>
      <c r="H47" s="4"/>
      <c r="I47" s="4"/>
      <c r="J47" s="35"/>
      <c r="K47" s="89"/>
      <c r="L47" s="89"/>
      <c r="M47" s="89"/>
      <c r="N47" s="89"/>
      <c r="O47" s="90"/>
    </row>
    <row r="48" spans="2:15" ht="15" x14ac:dyDescent="0.2">
      <c r="B48" s="35"/>
      <c r="C48" s="89"/>
      <c r="D48" s="89"/>
      <c r="E48" s="89"/>
      <c r="F48" s="89"/>
      <c r="G48" s="90"/>
      <c r="H48" s="4"/>
      <c r="I48" s="4"/>
      <c r="J48" s="35"/>
      <c r="K48" s="89"/>
      <c r="L48" s="89"/>
      <c r="M48" s="89"/>
      <c r="N48" s="89"/>
      <c r="O48" s="90"/>
    </row>
    <row r="49" spans="2:15" ht="15" x14ac:dyDescent="0.2">
      <c r="B49" s="35"/>
      <c r="C49" s="89"/>
      <c r="D49" s="89"/>
      <c r="E49" s="89"/>
      <c r="F49" s="89"/>
      <c r="G49" s="90"/>
      <c r="H49" s="4"/>
      <c r="I49" s="4"/>
      <c r="J49" s="35"/>
      <c r="K49" s="89"/>
      <c r="L49" s="89"/>
      <c r="M49" s="89"/>
      <c r="N49" s="89"/>
      <c r="O49" s="90"/>
    </row>
    <row r="50" spans="2:15" ht="15" x14ac:dyDescent="0.2">
      <c r="B50" s="35"/>
      <c r="C50" s="89"/>
      <c r="D50" s="89"/>
      <c r="E50" s="89"/>
      <c r="F50" s="89"/>
      <c r="G50" s="90"/>
      <c r="J50" s="35"/>
      <c r="K50" s="89"/>
      <c r="L50" s="89"/>
      <c r="M50" s="89"/>
      <c r="N50" s="89"/>
      <c r="O50" s="90"/>
    </row>
    <row r="51" spans="2:15" ht="15" x14ac:dyDescent="0.2">
      <c r="B51" s="91"/>
      <c r="C51" s="92"/>
      <c r="D51" s="92"/>
      <c r="E51" s="92"/>
      <c r="F51" s="92"/>
      <c r="G51" s="93"/>
      <c r="J51" s="91"/>
      <c r="K51" s="92"/>
      <c r="L51" s="92"/>
      <c r="M51" s="92"/>
      <c r="N51" s="92"/>
      <c r="O51" s="93"/>
    </row>
    <row r="54" spans="2:15" ht="13.5" x14ac:dyDescent="0.25">
      <c r="B54" s="16"/>
    </row>
    <row r="55" spans="2:15" ht="13.5" x14ac:dyDescent="0.25">
      <c r="B55" s="15"/>
      <c r="G55" s="10"/>
    </row>
    <row r="56" spans="2:15" ht="13.5" x14ac:dyDescent="0.25">
      <c r="B56" s="15"/>
      <c r="F56" s="126"/>
      <c r="G56" s="126"/>
    </row>
  </sheetData>
  <sheetProtection algorithmName="SHA-512" hashValue="r3VZXOHOGT5KsfTNTahQhp8DJvncXy4dppMexJlyYXdwtS7gMaPpPDErFktQ4DZizO8r3I5y0HvMiOBHiRgzPA==" saltValue="8JaqTNdwJrzhZAzv4hPqRA==" spinCount="100000" sheet="1" objects="1" scenarios="1" selectLockedCells="1"/>
  <mergeCells count="26">
    <mergeCell ref="B11:D11"/>
    <mergeCell ref="J11:L11"/>
    <mergeCell ref="K37:L37"/>
    <mergeCell ref="L17:L18"/>
    <mergeCell ref="M17:M18"/>
    <mergeCell ref="N17:N18"/>
    <mergeCell ref="O17:O18"/>
    <mergeCell ref="J39:K39"/>
    <mergeCell ref="J12:K12"/>
    <mergeCell ref="J13:K13"/>
    <mergeCell ref="J14:K14"/>
    <mergeCell ref="J15:K15"/>
    <mergeCell ref="J17:J18"/>
    <mergeCell ref="K17:K18"/>
    <mergeCell ref="F56:G56"/>
    <mergeCell ref="D17:D18"/>
    <mergeCell ref="E17:E18"/>
    <mergeCell ref="G17:G18"/>
    <mergeCell ref="F17:F18"/>
    <mergeCell ref="B39:C39"/>
    <mergeCell ref="B13:C13"/>
    <mergeCell ref="B14:C14"/>
    <mergeCell ref="B15:C15"/>
    <mergeCell ref="B12:C12"/>
    <mergeCell ref="C17:C18"/>
    <mergeCell ref="B17:B18"/>
  </mergeCells>
  <phoneticPr fontId="2" type="noConversion"/>
  <printOptions horizontalCentered="1"/>
  <pageMargins left="0.43307086614173229" right="0.39370078740157483" top="0.55118110236220474" bottom="0.27559055118110237" header="0.51181102362204722" footer="0.23622047244094491"/>
  <pageSetup paperSize="9" orientation="portrait" horizont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Lainaerän suuruus</vt:lpstr>
      <vt:lpstr>Tasaerälaina</vt:lpstr>
      <vt:lpstr>'Lainaerän suuruus'!Tulostusalue</vt:lpstr>
      <vt:lpstr>Tasaerälaina!Tulostusalue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YT15 Lainalaskuri</dc:title>
  <dc:creator>Yritystulkki</dc:creator>
  <cp:lastModifiedBy>Henri Järvinen</cp:lastModifiedBy>
  <cp:lastPrinted>2026-03-04T13:20:41Z</cp:lastPrinted>
  <dcterms:created xsi:type="dcterms:W3CDTF">2006-02-20T07:14:04Z</dcterms:created>
  <dcterms:modified xsi:type="dcterms:W3CDTF">2026-03-05T05:34:22Z</dcterms:modified>
</cp:coreProperties>
</file>