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Yritystulkki\YT Uusimmat Yleiset\"/>
    </mc:Choice>
  </mc:AlternateContent>
  <xr:revisionPtr revIDLastSave="0" documentId="13_ncr:1_{52DDF4E1-E6D9-4F89-8920-AC976DBC8CA2}" xr6:coauthVersionLast="47" xr6:coauthVersionMax="47" xr10:uidLastSave="{00000000-0000-0000-0000-000000000000}"/>
  <workbookProtection workbookPassword="9675" lockStructure="1"/>
  <bookViews>
    <workbookView xWindow="-108" yWindow="-108" windowWidth="30936" windowHeight="16896" xr2:uid="{00000000-000D-0000-FFFF-FFFF00000000}"/>
  </bookViews>
  <sheets>
    <sheet name="Hinnoittelulaskuri" sheetId="1" r:id="rId1"/>
    <sheet name="Esimerkki" sheetId="2" r:id="rId2"/>
  </sheets>
  <definedNames>
    <definedName name="_xlnm.Print_Area" localSheetId="1">Esimerkki!$B$8:$O$46</definedName>
    <definedName name="_xlnm.Print_Area" localSheetId="0">Hinnoittelulaskuri!$B$11:$O$54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s="1"/>
  <c r="F36" i="1" s="1"/>
  <c r="J14" i="2"/>
  <c r="K14" i="2" s="1"/>
  <c r="K13" i="2"/>
  <c r="J15" i="2" l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16" i="2" l="1"/>
  <c r="K15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F32" i="2"/>
  <c r="E32" i="2"/>
  <c r="E31" i="2"/>
  <c r="G27" i="2"/>
  <c r="H27" i="2" s="1"/>
  <c r="E27" i="2"/>
  <c r="E28" i="2" s="1"/>
  <c r="E29" i="2" s="1"/>
  <c r="E30" i="2" s="1"/>
  <c r="B27" i="2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H26" i="2"/>
  <c r="G22" i="2"/>
  <c r="H22" i="2" s="1"/>
  <c r="E22" i="2"/>
  <c r="G21" i="2"/>
  <c r="H21" i="2" s="1"/>
  <c r="G20" i="2"/>
  <c r="H20" i="2" s="1"/>
  <c r="H19" i="2"/>
  <c r="H18" i="2"/>
  <c r="E18" i="2"/>
  <c r="H17" i="2"/>
  <c r="H16" i="2"/>
  <c r="H15" i="2"/>
  <c r="H14" i="2"/>
  <c r="E14" i="2"/>
  <c r="E15" i="2" s="1"/>
  <c r="H13" i="2"/>
  <c r="G28" i="2" l="1"/>
  <c r="J17" i="2"/>
  <c r="K16" i="2"/>
  <c r="H35" i="2"/>
  <c r="H37" i="2"/>
  <c r="H33" i="2"/>
  <c r="G32" i="2"/>
  <c r="H32" i="2" s="1"/>
  <c r="H34" i="2"/>
  <c r="H38" i="2"/>
  <c r="H36" i="2"/>
  <c r="H23" i="2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G33" i="1"/>
  <c r="H33" i="1" s="1"/>
  <c r="F37" i="1"/>
  <c r="F38" i="1" s="1"/>
  <c r="F39" i="1" s="1"/>
  <c r="F40" i="1" s="1"/>
  <c r="F41" i="1" s="1"/>
  <c r="F42" i="1" s="1"/>
  <c r="F43" i="1" s="1"/>
  <c r="F44" i="1" s="1"/>
  <c r="F45" i="1" s="1"/>
  <c r="F46" i="1" s="1"/>
  <c r="H15" i="1"/>
  <c r="H14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K14" i="1"/>
  <c r="H3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G34" i="1" l="1"/>
  <c r="H34" i="1" s="1"/>
  <c r="G16" i="1"/>
  <c r="H28" i="2"/>
  <c r="G29" i="2"/>
  <c r="K17" i="2"/>
  <c r="J18" i="2"/>
  <c r="G35" i="1" l="1"/>
  <c r="H35" i="1" s="1"/>
  <c r="H16" i="1"/>
  <c r="G17" i="1"/>
  <c r="H29" i="2"/>
  <c r="G30" i="2"/>
  <c r="K18" i="2"/>
  <c r="J19" i="2"/>
  <c r="H30" i="2" l="1"/>
  <c r="H39" i="2" s="1"/>
  <c r="H46" i="2" s="1"/>
  <c r="G31" i="2"/>
  <c r="H31" i="2" s="1"/>
  <c r="G36" i="1"/>
  <c r="G37" i="1" s="1"/>
  <c r="H17" i="1"/>
  <c r="G18" i="1"/>
  <c r="K19" i="2"/>
  <c r="J20" i="2"/>
  <c r="H36" i="1" l="1"/>
  <c r="G38" i="1"/>
  <c r="H37" i="1"/>
  <c r="H18" i="1"/>
  <c r="G19" i="1"/>
  <c r="M19" i="2"/>
  <c r="L19" i="2" s="1"/>
  <c r="M13" i="2"/>
  <c r="M14" i="2"/>
  <c r="M15" i="2"/>
  <c r="M16" i="2"/>
  <c r="M17" i="2"/>
  <c r="M18" i="2"/>
  <c r="J21" i="2"/>
  <c r="K20" i="2"/>
  <c r="M20" i="2" s="1"/>
  <c r="L20" i="2" s="1"/>
  <c r="G39" i="1" l="1"/>
  <c r="H38" i="1"/>
  <c r="N19" i="2"/>
  <c r="O19" i="2" s="1"/>
  <c r="H19" i="1"/>
  <c r="G20" i="1"/>
  <c r="L17" i="2"/>
  <c r="N17" i="2"/>
  <c r="O17" i="2" s="1"/>
  <c r="L16" i="2"/>
  <c r="N16" i="2"/>
  <c r="O16" i="2" s="1"/>
  <c r="L15" i="2"/>
  <c r="N15" i="2"/>
  <c r="O15" i="2" s="1"/>
  <c r="L18" i="2"/>
  <c r="N18" i="2"/>
  <c r="O18" i="2" s="1"/>
  <c r="L14" i="2"/>
  <c r="N14" i="2"/>
  <c r="O14" i="2" s="1"/>
  <c r="N13" i="2"/>
  <c r="O13" i="2" s="1"/>
  <c r="L13" i="2"/>
  <c r="N20" i="2"/>
  <c r="O20" i="2" s="1"/>
  <c r="K21" i="2"/>
  <c r="M21" i="2" s="1"/>
  <c r="L21" i="2" s="1"/>
  <c r="J22" i="2"/>
  <c r="G40" i="1" l="1"/>
  <c r="H39" i="1"/>
  <c r="H20" i="1"/>
  <c r="G21" i="1"/>
  <c r="K22" i="2"/>
  <c r="M22" i="2" s="1"/>
  <c r="L22" i="2" s="1"/>
  <c r="J23" i="2"/>
  <c r="N21" i="2"/>
  <c r="O21" i="2" s="1"/>
  <c r="G41" i="1" l="1"/>
  <c r="H40" i="1"/>
  <c r="H21" i="1"/>
  <c r="G22" i="1"/>
  <c r="J24" i="2"/>
  <c r="K23" i="2"/>
  <c r="M23" i="2" s="1"/>
  <c r="L23" i="2" s="1"/>
  <c r="N22" i="2"/>
  <c r="O22" i="2" s="1"/>
  <c r="G42" i="1" l="1"/>
  <c r="H41" i="1"/>
  <c r="H22" i="1"/>
  <c r="G23" i="1"/>
  <c r="K24" i="2"/>
  <c r="M24" i="2" s="1"/>
  <c r="L24" i="2" s="1"/>
  <c r="J25" i="2"/>
  <c r="N23" i="2"/>
  <c r="O23" i="2" s="1"/>
  <c r="G43" i="1" l="1"/>
  <c r="H42" i="1"/>
  <c r="H23" i="1"/>
  <c r="G24" i="1"/>
  <c r="N24" i="2"/>
  <c r="O24" i="2" s="1"/>
  <c r="K25" i="2"/>
  <c r="M25" i="2" s="1"/>
  <c r="L25" i="2" s="1"/>
  <c r="J26" i="2"/>
  <c r="G44" i="1" l="1"/>
  <c r="H43" i="1"/>
  <c r="H24" i="1"/>
  <c r="G25" i="1"/>
  <c r="N25" i="2"/>
  <c r="O25" i="2" s="1"/>
  <c r="K26" i="2"/>
  <c r="M26" i="2" s="1"/>
  <c r="L26" i="2" s="1"/>
  <c r="J27" i="2"/>
  <c r="G45" i="1" l="1"/>
  <c r="H44" i="1"/>
  <c r="H25" i="1"/>
  <c r="G26" i="1"/>
  <c r="N26" i="2"/>
  <c r="O26" i="2" s="1"/>
  <c r="J28" i="2"/>
  <c r="K27" i="2"/>
  <c r="M27" i="2" s="1"/>
  <c r="L27" i="2" s="1"/>
  <c r="G46" i="1" l="1"/>
  <c r="H46" i="1" s="1"/>
  <c r="H45" i="1"/>
  <c r="H26" i="1"/>
  <c r="G27" i="1"/>
  <c r="N27" i="2"/>
  <c r="O27" i="2" s="1"/>
  <c r="K28" i="2"/>
  <c r="M28" i="2" s="1"/>
  <c r="L28" i="2" s="1"/>
  <c r="J29" i="2"/>
  <c r="H47" i="1" l="1"/>
  <c r="H27" i="1"/>
  <c r="G28" i="1"/>
  <c r="H28" i="1" s="1"/>
  <c r="K29" i="2"/>
  <c r="M29" i="2" s="1"/>
  <c r="L29" i="2" s="1"/>
  <c r="J30" i="2"/>
  <c r="N28" i="2"/>
  <c r="O28" i="2" s="1"/>
  <c r="H29" i="1" l="1"/>
  <c r="H54" i="1" s="1"/>
  <c r="M19" i="1" s="1"/>
  <c r="N29" i="2"/>
  <c r="O29" i="2" s="1"/>
  <c r="K30" i="2"/>
  <c r="M30" i="2" s="1"/>
  <c r="L30" i="2" s="1"/>
  <c r="J31" i="2"/>
  <c r="M18" i="1" l="1"/>
  <c r="N18" i="1" s="1"/>
  <c r="O18" i="1" s="1"/>
  <c r="M25" i="1"/>
  <c r="L25" i="1" s="1"/>
  <c r="M36" i="1"/>
  <c r="L36" i="1" s="1"/>
  <c r="M31" i="1"/>
  <c r="L31" i="1" s="1"/>
  <c r="M27" i="1"/>
  <c r="N27" i="1" s="1"/>
  <c r="O27" i="1" s="1"/>
  <c r="M17" i="1"/>
  <c r="N17" i="1" s="1"/>
  <c r="O17" i="1" s="1"/>
  <c r="M29" i="1"/>
  <c r="L29" i="1" s="1"/>
  <c r="M32" i="1"/>
  <c r="L32" i="1" s="1"/>
  <c r="M14" i="1"/>
  <c r="N14" i="1" s="1"/>
  <c r="O14" i="1" s="1"/>
  <c r="M34" i="1"/>
  <c r="N34" i="1" s="1"/>
  <c r="O34" i="1" s="1"/>
  <c r="M20" i="1"/>
  <c r="L20" i="1" s="1"/>
  <c r="M22" i="1"/>
  <c r="L22" i="1" s="1"/>
  <c r="M15" i="1"/>
  <c r="L15" i="1" s="1"/>
  <c r="M28" i="1"/>
  <c r="L28" i="1" s="1"/>
  <c r="M37" i="1"/>
  <c r="L37" i="1" s="1"/>
  <c r="M33" i="1"/>
  <c r="L33" i="1" s="1"/>
  <c r="M16" i="1"/>
  <c r="N16" i="1" s="1"/>
  <c r="O16" i="1" s="1"/>
  <c r="M24" i="1"/>
  <c r="N24" i="1" s="1"/>
  <c r="O24" i="1" s="1"/>
  <c r="M30" i="1"/>
  <c r="L30" i="1" s="1"/>
  <c r="M23" i="1"/>
  <c r="L23" i="1" s="1"/>
  <c r="M39" i="1"/>
  <c r="N39" i="1" s="1"/>
  <c r="O39" i="1" s="1"/>
  <c r="M35" i="1"/>
  <c r="L35" i="1" s="1"/>
  <c r="M26" i="1"/>
  <c r="L26" i="1" s="1"/>
  <c r="M38" i="1"/>
  <c r="L38" i="1" s="1"/>
  <c r="M21" i="1"/>
  <c r="N21" i="1" s="1"/>
  <c r="O21" i="1" s="1"/>
  <c r="L19" i="1"/>
  <c r="N19" i="1"/>
  <c r="O19" i="1" s="1"/>
  <c r="J32" i="2"/>
  <c r="K31" i="2"/>
  <c r="M31" i="2" s="1"/>
  <c r="L31" i="2" s="1"/>
  <c r="N30" i="2"/>
  <c r="O30" i="2" s="1"/>
  <c r="L34" i="1" l="1"/>
  <c r="N25" i="1"/>
  <c r="O25" i="1" s="1"/>
  <c r="N30" i="1"/>
  <c r="O30" i="1" s="1"/>
  <c r="N20" i="1"/>
  <c r="O20" i="1" s="1"/>
  <c r="L18" i="1"/>
  <c r="N31" i="1"/>
  <c r="O31" i="1" s="1"/>
  <c r="N36" i="1"/>
  <c r="O36" i="1" s="1"/>
  <c r="L14" i="1"/>
  <c r="L21" i="1"/>
  <c r="L16" i="1"/>
  <c r="L17" i="1"/>
  <c r="N32" i="1"/>
  <c r="O32" i="1" s="1"/>
  <c r="L27" i="1"/>
  <c r="N15" i="1"/>
  <c r="O15" i="1" s="1"/>
  <c r="N23" i="1"/>
  <c r="O23" i="1" s="1"/>
  <c r="N35" i="1"/>
  <c r="O35" i="1" s="1"/>
  <c r="N28" i="1"/>
  <c r="O28" i="1" s="1"/>
  <c r="L39" i="1"/>
  <c r="N29" i="1"/>
  <c r="O29" i="1" s="1"/>
  <c r="N37" i="1"/>
  <c r="O37" i="1" s="1"/>
  <c r="N22" i="1"/>
  <c r="O22" i="1" s="1"/>
  <c r="N26" i="1"/>
  <c r="O26" i="1" s="1"/>
  <c r="L24" i="1"/>
  <c r="N38" i="1"/>
  <c r="O38" i="1" s="1"/>
  <c r="N33" i="1"/>
  <c r="O33" i="1" s="1"/>
  <c r="K32" i="2"/>
  <c r="M32" i="2" s="1"/>
  <c r="L32" i="2" s="1"/>
  <c r="J33" i="2"/>
  <c r="N31" i="2"/>
  <c r="O31" i="2" s="1"/>
  <c r="N32" i="2" l="1"/>
  <c r="O32" i="2" s="1"/>
  <c r="K33" i="2"/>
  <c r="M33" i="2" s="1"/>
  <c r="L33" i="2" s="1"/>
  <c r="J34" i="2"/>
  <c r="K34" i="2" l="1"/>
  <c r="M34" i="2" s="1"/>
  <c r="L34" i="2" s="1"/>
  <c r="J35" i="2"/>
  <c r="N33" i="2"/>
  <c r="O33" i="2" s="1"/>
  <c r="N34" i="2" l="1"/>
  <c r="O34" i="2" s="1"/>
  <c r="K35" i="2"/>
  <c r="M35" i="2" s="1"/>
  <c r="L35" i="2" s="1"/>
  <c r="J36" i="2"/>
  <c r="K36" i="2" l="1"/>
  <c r="M36" i="2" s="1"/>
  <c r="L36" i="2" s="1"/>
  <c r="J37" i="2"/>
  <c r="N35" i="2"/>
  <c r="O35" i="2" s="1"/>
  <c r="N36" i="2" l="1"/>
  <c r="O36" i="2" s="1"/>
  <c r="K37" i="2"/>
  <c r="M37" i="2" s="1"/>
  <c r="L37" i="2" s="1"/>
  <c r="J38" i="2"/>
  <c r="K38" i="2" s="1"/>
  <c r="M38" i="2" s="1"/>
  <c r="L38" i="2" s="1"/>
  <c r="N38" i="2" l="1"/>
  <c r="O38" i="2" s="1"/>
  <c r="N37" i="2"/>
  <c r="O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Henri Järvinen</author>
    <author>Ari Järvinen</author>
  </authors>
  <commentList>
    <comment ref="J4" authorId="0" shapeId="0" xr:uid="{3E4AE8DB-3246-4BB8-9F47-46AC622A74F7}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Laskentaohjelmaa voit käyttää valmistettavan tuotteen, palvelun tai työurakan hinnoitteluun </t>
        </r>
        <r>
          <rPr>
            <sz val="9"/>
            <color indexed="81"/>
            <rFont val="Tahoma"/>
            <family val="2"/>
          </rPr>
          <t xml:space="preserve">täyttämällä keltaisia soluja. Vasemmalla lasketaan tuotteen valmistuskustannukset ja oikealla on tuotteen hinta eri myyntikateprosenteilla. Vaihda arvonlisäveroprosentti tarvittaessa.
</t>
        </r>
        <r>
          <rPr>
            <b/>
            <sz val="9"/>
            <color indexed="81"/>
            <rFont val="Tahoma"/>
            <family val="2"/>
          </rPr>
          <t>Myyntikatteella maksetaan</t>
        </r>
        <r>
          <rPr>
            <sz val="9"/>
            <color indexed="81"/>
            <rFont val="Tahoma"/>
            <family val="2"/>
          </rPr>
          <t xml:space="preserve"> kaikki muut liiketoiminnan kulut kuten toimihenkilöiden palkat, toimiston ja hallinnon kulut, käyttöomaisuuden poistot, rahoituskulut, yrityksen maksamat verot ja omistajille jäävä voitto.</t>
        </r>
      </text>
    </comment>
    <comment ref="J14" authorId="0" shapeId="0" xr:uid="{B5284CCA-4942-4E64-9471-0AE9581011E5}">
      <text>
        <r>
          <rPr>
            <sz val="10"/>
            <color indexed="81"/>
            <rFont val="Tahoma"/>
            <family val="2"/>
          </rPr>
          <t>Myyntikateprosenttia voit vaihtaa!</t>
        </r>
      </text>
    </comment>
    <comment ref="D32" authorId="1" shapeId="0" xr:uid="{C56FBFB4-FC08-4F0A-B48E-6E3F0A07BAA6}">
      <text>
        <r>
          <rPr>
            <b/>
            <sz val="9"/>
            <color indexed="81"/>
            <rFont val="Tahoma"/>
            <family val="2"/>
          </rPr>
          <t xml:space="preserve">
Osatunnit desimaalilukuina:
</t>
        </r>
        <r>
          <rPr>
            <sz val="10"/>
            <color indexed="81"/>
            <rFont val="Tahoma"/>
            <family val="2"/>
          </rPr>
          <t>30 min = 0,5 tuntia
15 min = 0,25 tuntia
20 min = 0,333 tuntia
10 min = 0,167 tuntia
  5 min = 0,083 tuntia
  1 min = 0,016 tuntia</t>
        </r>
      </text>
    </comment>
    <comment ref="F32" authorId="2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Tuntityöntekijän tuntipalkka ilman työnantajamaksuja.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Työnantajan todellinen sivukulukerroin:
</t>
        </r>
        <r>
          <rPr>
            <sz val="9"/>
            <color indexed="81"/>
            <rFont val="Tahoma"/>
            <family val="2"/>
          </rPr>
          <t xml:space="preserve">- 1,3 sisältää sivukulut ja lomarahan
- 1,5 sisältää sivukulut, lomarahan ja sairauskuluvakuutuksen
</t>
        </r>
        <r>
          <rPr>
            <b/>
            <sz val="9"/>
            <color indexed="81"/>
            <rFont val="Tahoma"/>
            <family val="2"/>
          </rPr>
          <t xml:space="preserve">Tapaturmaherkillä aloilla on korkeammat vakuutusmaksut, joten korota kerrointa +0,05
</t>
        </r>
        <r>
          <rPr>
            <sz val="9"/>
            <color indexed="81"/>
            <rFont val="Tahoma"/>
            <family val="2"/>
          </rPr>
          <t xml:space="preserve">
Sivukulukerroin on laskennallisesti pienimmillään noin 1,22. Tähän tulee kuitenkin lisätä lomarahat, sairauslomat, perhevapaat, koulutukset, yms. sekä työehtosopimuksissa sovitut ylimääräiset korvaukset ja vapaat.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Sivukulukerroin sisältää lomapalkat, sairausvakuutusmaksun, TyEL-maksut ja ryhmä- ja tapaturmavakuutuksen ja muut sivukustannukset.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F12" authorId="0" shapeId="0" xr:uid="{6DED7D8A-35A6-4327-8264-886758CCF8B6}">
      <text>
        <r>
          <rPr>
            <sz val="10"/>
            <color indexed="81"/>
            <rFont val="Tahoma"/>
            <family val="2"/>
          </rPr>
          <t>Käytä verottomia
(alv 0 %) hintoja.</t>
        </r>
      </text>
    </comment>
    <comment ref="F26" authorId="0" shapeId="0" xr:uid="{0D86A3D3-0F6B-4B58-A525-E99C974F158A}">
      <text>
        <r>
          <rPr>
            <sz val="10"/>
            <color indexed="81"/>
            <rFont val="Tahoma"/>
            <family val="2"/>
          </rPr>
          <t>Tuntityöntekijän tuntipalkka ilman työnantajamaksuja.</t>
        </r>
      </text>
    </comment>
  </commentList>
</comments>
</file>

<file path=xl/sharedStrings.xml><?xml version="1.0" encoding="utf-8"?>
<sst xmlns="http://schemas.openxmlformats.org/spreadsheetml/2006/main" count="92" uniqueCount="57">
  <si>
    <t>Kate-%</t>
  </si>
  <si>
    <t>Kerroin</t>
  </si>
  <si>
    <t xml:space="preserve"> </t>
  </si>
  <si>
    <t>Määrä</t>
  </si>
  <si>
    <t>Hinta/yksikkö</t>
  </si>
  <si>
    <t xml:space="preserve"> TYÖKUSTANNUKSET</t>
  </si>
  <si>
    <t>YHTEENSÄ</t>
  </si>
  <si>
    <t>h</t>
  </si>
  <si>
    <t>Sivukulut</t>
  </si>
  <si>
    <t>Palkka €/h</t>
  </si>
  <si>
    <t>VALMISTUSKUSTANNUSTEN LASKELMA</t>
  </si>
  <si>
    <t>Hävikki-%</t>
  </si>
  <si>
    <t>Yksikkö</t>
  </si>
  <si>
    <t xml:space="preserve"> MUUT MUUTTUVAT KULUT</t>
  </si>
  <si>
    <t xml:space="preserve"> Työvaihe 1</t>
  </si>
  <si>
    <t>Työkustannukset yhteensä</t>
  </si>
  <si>
    <t>Materiaalit ja alihankinnat yhteensä</t>
  </si>
  <si>
    <t xml:space="preserve"> TUOTTEEN NIMI</t>
  </si>
  <si>
    <t>kpl</t>
  </si>
  <si>
    <t xml:space="preserve"> Runkopalkit</t>
  </si>
  <si>
    <t>m</t>
  </si>
  <si>
    <t xml:space="preserve"> Välipalkit</t>
  </si>
  <si>
    <t xml:space="preserve"> Akselipalkit</t>
  </si>
  <si>
    <t xml:space="preserve"> Navat ja renkaat</t>
  </si>
  <si>
    <t>sarja</t>
  </si>
  <si>
    <t xml:space="preserve"> Vetokoukku</t>
  </si>
  <si>
    <t xml:space="preserve"> Rullat</t>
  </si>
  <si>
    <t xml:space="preserve"> Kiinnitys- ja pientarvike</t>
  </si>
  <si>
    <t xml:space="preserve"> Maalit ja hiekkapuhallushiekat</t>
  </si>
  <si>
    <t xml:space="preserve"> Sahaus</t>
  </si>
  <si>
    <t xml:space="preserve"> Hitsauskokoonpano</t>
  </si>
  <si>
    <t xml:space="preserve"> Hiekkapuhallus</t>
  </si>
  <si>
    <t xml:space="preserve"> Maalaus</t>
  </si>
  <si>
    <t xml:space="preserve"> Kokoonpano</t>
  </si>
  <si>
    <t>TÄYTTÖOHJE</t>
  </si>
  <si>
    <t>Hinta/yksikkö alv 0%</t>
  </si>
  <si>
    <t>Myyntihinta alv 0%</t>
  </si>
  <si>
    <t>alv</t>
  </si>
  <si>
    <t>Käytettävä alv -%</t>
  </si>
  <si>
    <t>Myyntikate €</t>
  </si>
  <si>
    <t>Myyntihinta sis. alv</t>
  </si>
  <si>
    <t>Myyntihinta        sis. alv</t>
  </si>
  <si>
    <t xml:space="preserve"> MATERIAALIT JA ALIHANKINNAT</t>
  </si>
  <si>
    <t>TYÖKUSTANNUKSET</t>
  </si>
  <si>
    <t xml:space="preserve"> Esimerkki satamavenetraileri</t>
  </si>
  <si>
    <t xml:space="preserve"> TUOTTEEN JA YRITYKSEN NIMI</t>
  </si>
  <si>
    <t xml:space="preserve"> Hävikki, rikkoutuminen, reklamaatio alv 0 %</t>
  </si>
  <si>
    <t xml:space="preserve"> Valmistuskustannukset yhteensä alv 0 %</t>
  </si>
  <si>
    <t xml:space="preserve"> Rahtikustannukset alv 0 %</t>
  </si>
  <si>
    <t xml:space="preserve"> Pakkauskulut alv 0 %</t>
  </si>
  <si>
    <t xml:space="preserve"> Muut hankintakulut alv 0 %</t>
  </si>
  <si>
    <t xml:space="preserve"> Alihankinta</t>
  </si>
  <si>
    <t xml:space="preserve"> Materiaali, raaka-aine</t>
  </si>
  <si>
    <t xml:space="preserve"> MUUT MUUTTUVAT KULUT </t>
  </si>
  <si>
    <t>Myyntihinta     alv 0%</t>
  </si>
  <si>
    <t xml:space="preserve"> Teippaus</t>
  </si>
  <si>
    <t xml:space="preserve"> Teipit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</si>
</sst>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\ %"/>
    <numFmt numFmtId="165" formatCode="0.0"/>
    <numFmt numFmtId="166" formatCode="#,##0.00\ &quot;€&quot;"/>
    <numFmt numFmtId="167" formatCode="#,##0.000"/>
  </numFmts>
  <fonts count="24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0"/>
      <color rgb="FF0152A1"/>
      <name val="Arial"/>
      <family val="2"/>
    </font>
    <font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0" tint="-0.1499984740745262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13" fillId="0" borderId="0" xfId="1" applyNumberFormat="1" applyFont="1" applyFill="1" applyBorder="1" applyAlignment="1" applyProtection="1">
      <alignment horizontal="center" vertical="center"/>
      <protection hidden="1"/>
    </xf>
    <xf numFmtId="4" fontId="13" fillId="0" borderId="0" xfId="0" applyNumberFormat="1" applyFont="1" applyAlignment="1" applyProtection="1">
      <alignment horizontal="center" vertical="center"/>
      <protection hidden="1"/>
    </xf>
    <xf numFmtId="4" fontId="13" fillId="3" borderId="0" xfId="0" applyNumberFormat="1" applyFont="1" applyFill="1" applyAlignment="1" applyProtection="1">
      <alignment horizontal="center" vertical="center"/>
      <protection hidden="1"/>
    </xf>
    <xf numFmtId="2" fontId="13" fillId="3" borderId="0" xfId="1" applyNumberFormat="1" applyFont="1" applyFill="1" applyBorder="1" applyAlignment="1" applyProtection="1">
      <alignment horizontal="center" vertical="center"/>
      <protection hidden="1"/>
    </xf>
    <xf numFmtId="4" fontId="13" fillId="3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/>
    </xf>
    <xf numFmtId="4" fontId="1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164" fontId="15" fillId="0" borderId="0" xfId="1" applyNumberFormat="1" applyFont="1" applyFill="1" applyBorder="1" applyAlignment="1" applyProtection="1">
      <alignment horizontal="center" vertical="center"/>
      <protection locked="0"/>
    </xf>
    <xf numFmtId="2" fontId="15" fillId="0" borderId="0" xfId="1" applyNumberFormat="1" applyFont="1" applyFill="1" applyBorder="1" applyAlignment="1" applyProtection="1">
      <alignment horizontal="center" vertical="center"/>
      <protection hidden="1"/>
    </xf>
    <xf numFmtId="4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left"/>
    </xf>
    <xf numFmtId="4" fontId="13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164" fontId="6" fillId="0" borderId="0" xfId="0" applyNumberFormat="1" applyFont="1"/>
    <xf numFmtId="1" fontId="6" fillId="0" borderId="0" xfId="1" applyNumberFormat="1" applyFont="1" applyProtection="1"/>
    <xf numFmtId="164" fontId="13" fillId="3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4" fontId="11" fillId="4" borderId="2" xfId="0" applyNumberFormat="1" applyFont="1" applyFill="1" applyBorder="1" applyAlignment="1" applyProtection="1">
      <alignment horizontal="center" vertical="center"/>
      <protection locked="0"/>
    </xf>
    <xf numFmtId="9" fontId="12" fillId="0" borderId="1" xfId="0" applyNumberFormat="1" applyFont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7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0" fontId="11" fillId="4" borderId="6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left" vertical="center"/>
      <protection locked="0"/>
    </xf>
    <xf numFmtId="49" fontId="11" fillId="4" borderId="3" xfId="0" applyNumberFormat="1" applyFont="1" applyFill="1" applyBorder="1" applyAlignment="1" applyProtection="1">
      <alignment horizontal="center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166" fontId="18" fillId="3" borderId="10" xfId="0" applyNumberFormat="1" applyFont="1" applyFill="1" applyBorder="1" applyAlignment="1">
      <alignment horizontal="center" vertical="center"/>
    </xf>
    <xf numFmtId="166" fontId="11" fillId="4" borderId="12" xfId="0" applyNumberFormat="1" applyFont="1" applyFill="1" applyBorder="1" applyAlignment="1" applyProtection="1">
      <alignment horizontal="center" vertical="center"/>
      <protection locked="0"/>
    </xf>
    <xf numFmtId="166" fontId="11" fillId="4" borderId="13" xfId="0" applyNumberFormat="1" applyFont="1" applyFill="1" applyBorder="1" applyAlignment="1" applyProtection="1">
      <alignment horizontal="center" vertical="center"/>
      <protection locked="0"/>
    </xf>
    <xf numFmtId="166" fontId="11" fillId="4" borderId="14" xfId="0" applyNumberFormat="1" applyFont="1" applyFill="1" applyBorder="1" applyAlignment="1" applyProtection="1">
      <alignment horizontal="center" vertical="center"/>
      <protection locked="0"/>
    </xf>
    <xf numFmtId="166" fontId="11" fillId="4" borderId="3" xfId="0" applyNumberFormat="1" applyFont="1" applyFill="1" applyBorder="1" applyAlignment="1" applyProtection="1">
      <alignment horizontal="center" vertical="center"/>
      <protection locked="0"/>
    </xf>
    <xf numFmtId="166" fontId="11" fillId="4" borderId="1" xfId="0" applyNumberFormat="1" applyFont="1" applyFill="1" applyBorder="1" applyAlignment="1" applyProtection="1">
      <alignment horizontal="center" vertical="center"/>
      <protection locked="0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166" fontId="4" fillId="5" borderId="4" xfId="0" applyNumberFormat="1" applyFont="1" applyFill="1" applyBorder="1" applyAlignment="1">
      <alignment horizontal="center" vertical="center"/>
    </xf>
    <xf numFmtId="166" fontId="11" fillId="4" borderId="15" xfId="0" applyNumberFormat="1" applyFont="1" applyFill="1" applyBorder="1" applyAlignment="1" applyProtection="1">
      <alignment horizontal="center" vertical="center"/>
      <protection locked="0"/>
    </xf>
    <xf numFmtId="2" fontId="11" fillId="4" borderId="3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8" fillId="3" borderId="10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6" xfId="0" applyNumberFormat="1" applyFont="1" applyFill="1" applyBorder="1" applyAlignment="1" applyProtection="1">
      <alignment horizontal="center" vertical="center"/>
      <protection locked="0"/>
    </xf>
    <xf numFmtId="2" fontId="11" fillId="4" borderId="15" xfId="0" applyNumberFormat="1" applyFont="1" applyFill="1" applyBorder="1" applyAlignment="1" applyProtection="1">
      <alignment horizontal="center" vertical="center"/>
      <protection locked="0"/>
    </xf>
    <xf numFmtId="2" fontId="11" fillId="4" borderId="25" xfId="0" applyNumberFormat="1" applyFont="1" applyFill="1" applyBorder="1" applyAlignment="1" applyProtection="1">
      <alignment horizontal="center" vertical="center"/>
      <protection locked="0"/>
    </xf>
    <xf numFmtId="2" fontId="18" fillId="3" borderId="11" xfId="0" applyNumberFormat="1" applyFont="1" applyFill="1" applyBorder="1" applyAlignment="1">
      <alignment horizontal="center" vertical="center"/>
    </xf>
    <xf numFmtId="166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166" fontId="4" fillId="0" borderId="1" xfId="0" applyNumberFormat="1" applyFont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9" fontId="12" fillId="4" borderId="3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5" borderId="3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0" fillId="0" borderId="24" xfId="0" applyFont="1" applyBorder="1" applyAlignment="1" applyProtection="1">
      <alignment vertical="center"/>
      <protection locked="0"/>
    </xf>
    <xf numFmtId="0" fontId="10" fillId="0" borderId="24" xfId="0" applyFont="1" applyBorder="1" applyProtection="1"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left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66" fontId="18" fillId="3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7" borderId="18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2" fontId="16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22" fillId="0" borderId="0" xfId="0" applyFont="1" applyAlignment="1">
      <alignment horizontal="left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>
      <alignment horizontal="center" vertical="center"/>
    </xf>
    <xf numFmtId="2" fontId="16" fillId="7" borderId="4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23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0" xfId="0" applyFont="1" applyProtection="1">
      <protection locked="0"/>
    </xf>
    <xf numFmtId="9" fontId="12" fillId="0" borderId="24" xfId="0" applyNumberFormat="1" applyFont="1" applyBorder="1" applyAlignment="1" applyProtection="1">
      <alignment horizontal="center" vertical="center"/>
      <protection locked="0"/>
    </xf>
    <xf numFmtId="167" fontId="12" fillId="0" borderId="0" xfId="0" applyNumberFormat="1" applyFont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66" fontId="11" fillId="4" borderId="18" xfId="0" applyNumberFormat="1" applyFont="1" applyFill="1" applyBorder="1" applyAlignment="1" applyProtection="1">
      <alignment horizontal="center" vertical="center"/>
      <protection locked="0"/>
    </xf>
    <xf numFmtId="4" fontId="11" fillId="4" borderId="18" xfId="0" applyNumberFormat="1" applyFont="1" applyFill="1" applyBorder="1" applyAlignment="1" applyProtection="1">
      <alignment horizontal="center" vertical="center"/>
      <protection locked="0"/>
    </xf>
    <xf numFmtId="49" fontId="11" fillId="4" borderId="28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center" wrapText="1"/>
    </xf>
    <xf numFmtId="167" fontId="18" fillId="0" borderId="1" xfId="0" applyNumberFormat="1" applyFont="1" applyBorder="1" applyAlignment="1">
      <alignment horizontal="center" vertical="center"/>
    </xf>
    <xf numFmtId="167" fontId="18" fillId="2" borderId="1" xfId="0" applyNumberFormat="1" applyFont="1" applyFill="1" applyBorder="1" applyAlignment="1">
      <alignment horizontal="center" vertical="center"/>
    </xf>
    <xf numFmtId="167" fontId="18" fillId="5" borderId="1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167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66" fontId="4" fillId="5" borderId="31" xfId="0" applyNumberFormat="1" applyFont="1" applyFill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left" vertical="center" wrapText="1"/>
    </xf>
    <xf numFmtId="167" fontId="11" fillId="4" borderId="3" xfId="0" applyNumberFormat="1" applyFont="1" applyFill="1" applyBorder="1" applyAlignment="1" applyProtection="1">
      <alignment horizontal="center" vertical="center"/>
      <protection locked="0"/>
    </xf>
    <xf numFmtId="167" fontId="11" fillId="4" borderId="15" xfId="0" applyNumberFormat="1" applyFont="1" applyFill="1" applyBorder="1" applyAlignment="1" applyProtection="1">
      <alignment horizontal="center" vertical="center"/>
      <protection locked="0"/>
    </xf>
    <xf numFmtId="167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16" fillId="7" borderId="1" xfId="0" applyFont="1" applyFill="1" applyBorder="1" applyAlignment="1">
      <alignment horizontal="left"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4" borderId="1" xfId="0" quotePrefix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9" fontId="10" fillId="0" borderId="0" xfId="0" applyNumberFormat="1" applyFont="1" applyAlignment="1">
      <alignment horizontal="center" vertical="center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6" fillId="7" borderId="19" xfId="0" applyFont="1" applyFill="1" applyBorder="1" applyAlignment="1">
      <alignment horizontal="left" vertical="center"/>
    </xf>
    <xf numFmtId="0" fontId="16" fillId="7" borderId="20" xfId="0" applyFont="1" applyFill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center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0152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Esimerkki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innoittelulaskuri!A1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425459</xdr:colOff>
      <xdr:row>52</xdr:row>
      <xdr:rowOff>16328</xdr:rowOff>
    </xdr:from>
    <xdr:to>
      <xdr:col>14</xdr:col>
      <xdr:colOff>1143680</xdr:colOff>
      <xdr:row>53</xdr:row>
      <xdr:rowOff>123144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7905A040-B2AF-4F6E-9513-6CE74074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388" y="8300357"/>
          <a:ext cx="718221" cy="264659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136074</xdr:colOff>
      <xdr:row>5</xdr:row>
      <xdr:rowOff>65313</xdr:rowOff>
    </xdr:from>
    <xdr:to>
      <xdr:col>2</xdr:col>
      <xdr:colOff>932346</xdr:colOff>
      <xdr:row>7</xdr:row>
      <xdr:rowOff>114300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E1C96509-37E9-4D61-80E9-5A53702B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31" y="587827"/>
          <a:ext cx="1128286" cy="429987"/>
        </a:xfrm>
        <a:prstGeom prst="rect">
          <a:avLst/>
        </a:prstGeom>
      </xdr:spPr>
    </xdr:pic>
    <xdr:clientData/>
  </xdr:twoCellAnchor>
  <xdr:twoCellAnchor>
    <xdr:from>
      <xdr:col>2</xdr:col>
      <xdr:colOff>1088573</xdr:colOff>
      <xdr:row>6</xdr:row>
      <xdr:rowOff>87085</xdr:rowOff>
    </xdr:from>
    <xdr:to>
      <xdr:col>6</xdr:col>
      <xdr:colOff>440872</xdr:colOff>
      <xdr:row>9</xdr:row>
      <xdr:rowOff>54428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109D9BF1-D1CF-4DAA-82A3-222AA4ED46D0}"/>
            </a:ext>
          </a:extLst>
        </xdr:cNvPr>
        <xdr:cNvSpPr txBox="1"/>
      </xdr:nvSpPr>
      <xdr:spPr>
        <a:xfrm>
          <a:off x="1681844" y="685799"/>
          <a:ext cx="3717471" cy="484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  <a:t>YT12 HINNOITTELULASKURI</a:t>
          </a:r>
          <a:endParaRPr lang="fi-FI" sz="1100" b="1">
            <a:solidFill>
              <a:srgbClr val="0152A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674915</xdr:colOff>
      <xdr:row>2</xdr:row>
      <xdr:rowOff>48986</xdr:rowOff>
    </xdr:from>
    <xdr:to>
      <xdr:col>12</xdr:col>
      <xdr:colOff>1055916</xdr:colOff>
      <xdr:row>5</xdr:row>
      <xdr:rowOff>16329</xdr:rowOff>
    </xdr:to>
    <xdr:sp macro="" textlink="">
      <xdr:nvSpPr>
        <xdr:cNvPr id="8" name="Suorakulmio: Pyöristetyt kulmat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E73F2B-24E2-4690-B635-1524C9B87F5D}"/>
            </a:ext>
          </a:extLst>
        </xdr:cNvPr>
        <xdr:cNvSpPr/>
      </xdr:nvSpPr>
      <xdr:spPr>
        <a:xfrm>
          <a:off x="8790215" y="185057"/>
          <a:ext cx="1279072" cy="35378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ESIMERKKI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10886</xdr:colOff>
      <xdr:row>39</xdr:row>
      <xdr:rowOff>32658</xdr:rowOff>
    </xdr:from>
    <xdr:to>
      <xdr:col>14</xdr:col>
      <xdr:colOff>323850</xdr:colOff>
      <xdr:row>45</xdr:row>
      <xdr:rowOff>59872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11A1BDE6-53FF-482D-A7AF-C5A2D72C0FE3}"/>
            </a:ext>
          </a:extLst>
        </xdr:cNvPr>
        <xdr:cNvSpPr txBox="1"/>
      </xdr:nvSpPr>
      <xdr:spPr>
        <a:xfrm>
          <a:off x="6934200" y="6417129"/>
          <a:ext cx="4433207" cy="990600"/>
        </a:xfrm>
        <a:prstGeom prst="rect">
          <a:avLst/>
        </a:prstGeom>
        <a:solidFill>
          <a:srgbClr val="FFC0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Valitse taulukosta myyntihinta!</a:t>
          </a:r>
        </a:p>
        <a:p>
          <a:r>
            <a:rPr lang="fi-FI" sz="1100" b="1"/>
            <a:t>Esimerkiksi myyntihinnaksi</a:t>
          </a:r>
          <a:r>
            <a:rPr lang="fi-FI" sz="1100" b="1" baseline="0"/>
            <a:t> 5990 €, myyntikateprosentiksi tulee 30.</a:t>
          </a:r>
          <a:br>
            <a:rPr lang="fi-FI" sz="1100" b="1"/>
          </a:br>
          <a:r>
            <a:rPr lang="fi-FI" sz="1100" b="0"/>
            <a:t>Myyntikatteella maksetaan liiketoiminnan kulut </a:t>
          </a:r>
          <a:r>
            <a:rPr lang="fi-FI" sz="1100"/>
            <a:t>kuten toimihenkilöiden palkat, toimiston ja hallinnon kulut, käyttöomaisuuden poistot, rahoituskulut, yrityksen maksamat verot ja omistajille jäävän voiton.</a:t>
          </a:r>
        </a:p>
      </xdr:txBody>
    </xdr:sp>
    <xdr:clientData/>
  </xdr:twoCellAnchor>
  <xdr:twoCellAnchor>
    <xdr:from>
      <xdr:col>13</xdr:col>
      <xdr:colOff>771524</xdr:colOff>
      <xdr:row>21</xdr:row>
      <xdr:rowOff>115662</xdr:rowOff>
    </xdr:from>
    <xdr:to>
      <xdr:col>14</xdr:col>
      <xdr:colOff>869496</xdr:colOff>
      <xdr:row>23</xdr:row>
      <xdr:rowOff>66676</xdr:rowOff>
    </xdr:to>
    <xdr:sp macro="" textlink="">
      <xdr:nvSpPr>
        <xdr:cNvPr id="2" name="Ellipsi 1">
          <a:extLst>
            <a:ext uri="{FF2B5EF4-FFF2-40B4-BE49-F238E27FC236}">
              <a16:creationId xmlns:a16="http://schemas.microsoft.com/office/drawing/2014/main" id="{32D38B68-EB6F-473C-81BE-EBF16FE3C5CD}"/>
            </a:ext>
          </a:extLst>
        </xdr:cNvPr>
        <xdr:cNvSpPr/>
      </xdr:nvSpPr>
      <xdr:spPr>
        <a:xfrm>
          <a:off x="10955110" y="3620862"/>
          <a:ext cx="957943" cy="277585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921204</xdr:colOff>
      <xdr:row>23</xdr:row>
      <xdr:rowOff>26025</xdr:rowOff>
    </xdr:from>
    <xdr:to>
      <xdr:col>14</xdr:col>
      <xdr:colOff>51841</xdr:colOff>
      <xdr:row>39</xdr:row>
      <xdr:rowOff>32658</xdr:rowOff>
    </xdr:to>
    <xdr:cxnSp macro="">
      <xdr:nvCxnSpPr>
        <xdr:cNvPr id="5" name="Suora nuoliyhdysviiva 4">
          <a:extLst>
            <a:ext uri="{FF2B5EF4-FFF2-40B4-BE49-F238E27FC236}">
              <a16:creationId xmlns:a16="http://schemas.microsoft.com/office/drawing/2014/main" id="{5AC6E56A-DA90-4894-9842-0A4E9DBD37E2}"/>
            </a:ext>
          </a:extLst>
        </xdr:cNvPr>
        <xdr:cNvCxnSpPr>
          <a:stCxn id="8" idx="0"/>
          <a:endCxn id="2" idx="3"/>
        </xdr:cNvCxnSpPr>
      </xdr:nvCxnSpPr>
      <xdr:spPr>
        <a:xfrm flipV="1">
          <a:off x="9150804" y="3857796"/>
          <a:ext cx="1944594" cy="2586548"/>
        </a:xfrm>
        <a:prstGeom prst="straightConnector1">
          <a:avLst/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123513</xdr:colOff>
      <xdr:row>2</xdr:row>
      <xdr:rowOff>152399</xdr:rowOff>
    </xdr:from>
    <xdr:to>
      <xdr:col>2</xdr:col>
      <xdr:colOff>859971</xdr:colOff>
      <xdr:row>5</xdr:row>
      <xdr:rowOff>77940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C3CCD169-43F4-4546-ACFB-E003741B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70" y="625928"/>
          <a:ext cx="1068472" cy="399070"/>
        </a:xfrm>
        <a:prstGeom prst="rect">
          <a:avLst/>
        </a:prstGeom>
      </xdr:spPr>
    </xdr:pic>
    <xdr:clientData/>
  </xdr:twoCellAnchor>
  <xdr:twoCellAnchor>
    <xdr:from>
      <xdr:col>2</xdr:col>
      <xdr:colOff>1083129</xdr:colOff>
      <xdr:row>2</xdr:row>
      <xdr:rowOff>136072</xdr:rowOff>
    </xdr:from>
    <xdr:to>
      <xdr:col>6</xdr:col>
      <xdr:colOff>484414</xdr:colOff>
      <xdr:row>6</xdr:row>
      <xdr:rowOff>27216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493F0CB6-43D4-4542-85BC-6073AC8DF909}"/>
            </a:ext>
          </a:extLst>
        </xdr:cNvPr>
        <xdr:cNvSpPr txBox="1"/>
      </xdr:nvSpPr>
      <xdr:spPr>
        <a:xfrm>
          <a:off x="1676400" y="609601"/>
          <a:ext cx="3717471" cy="522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  <a:t>YT12 HINNOITTELULASKURI</a:t>
          </a:r>
          <a:br>
            <a:rPr lang="fi-FI" sz="11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1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  <a:t>- valmistettava tuote</a:t>
          </a:r>
        </a:p>
      </xdr:txBody>
    </xdr:sp>
    <xdr:clientData/>
  </xdr:twoCellAnchor>
  <xdr:twoCellAnchor editAs="oneCell">
    <xdr:from>
      <xdr:col>14</xdr:col>
      <xdr:colOff>324900</xdr:colOff>
      <xdr:row>45</xdr:row>
      <xdr:rowOff>48985</xdr:rowOff>
    </xdr:from>
    <xdr:to>
      <xdr:col>15</xdr:col>
      <xdr:colOff>137405</xdr:colOff>
      <xdr:row>47</xdr:row>
      <xdr:rowOff>7484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35151A4C-EAC8-41E5-96AC-797CC8476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8457" y="7396842"/>
          <a:ext cx="748677" cy="279628"/>
        </a:xfrm>
        <a:prstGeom prst="rect">
          <a:avLst/>
        </a:prstGeom>
      </xdr:spPr>
    </xdr:pic>
    <xdr:clientData/>
  </xdr:twoCellAnchor>
  <xdr:twoCellAnchor>
    <xdr:from>
      <xdr:col>9</xdr:col>
      <xdr:colOff>489858</xdr:colOff>
      <xdr:row>4</xdr:row>
      <xdr:rowOff>108857</xdr:rowOff>
    </xdr:from>
    <xdr:to>
      <xdr:col>12</xdr:col>
      <xdr:colOff>119743</xdr:colOff>
      <xdr:row>7</xdr:row>
      <xdr:rowOff>0</xdr:rowOff>
    </xdr:to>
    <xdr:sp macro="" textlink="">
      <xdr:nvSpPr>
        <xdr:cNvPr id="3" name="Suorakulmio: Pyöristetyt kulma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A42ED6-44F7-4B16-9B43-0A7AE7F585EC}"/>
            </a:ext>
          </a:extLst>
        </xdr:cNvPr>
        <xdr:cNvSpPr/>
      </xdr:nvSpPr>
      <xdr:spPr>
        <a:xfrm>
          <a:off x="7413172" y="571500"/>
          <a:ext cx="1970314" cy="36467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LASKENTAOHJELMAAN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AA73"/>
  <sheetViews>
    <sheetView showGridLines="0" showZeros="0" tabSelected="1" zoomScaleNormal="100" workbookViewId="0">
      <selection activeCell="M41" sqref="M41"/>
    </sheetView>
  </sheetViews>
  <sheetFormatPr defaultRowHeight="13.2"/>
  <cols>
    <col min="1" max="1" width="3.6640625" customWidth="1"/>
    <col min="2" max="2" width="4.6640625" style="47" customWidth="1"/>
    <col min="3" max="3" width="31.33203125" customWidth="1"/>
    <col min="4" max="4" width="9.33203125" customWidth="1"/>
    <col min="5" max="5" width="8.21875" customWidth="1"/>
    <col min="6" max="6" width="12.6640625" customWidth="1"/>
    <col min="7" max="7" width="10.21875" customWidth="1"/>
    <col min="8" max="8" width="14.6640625" customWidth="1"/>
    <col min="9" max="9" width="3.21875" customWidth="1"/>
    <col min="10" max="10" width="8.6640625" customWidth="1"/>
    <col min="11" max="11" width="7.88671875" customWidth="1"/>
    <col min="12" max="12" width="12.6640625" customWidth="1"/>
    <col min="13" max="13" width="15.21875" customWidth="1"/>
    <col min="14" max="14" width="11.6640625" customWidth="1"/>
    <col min="15" max="15" width="17" customWidth="1"/>
    <col min="16" max="16" width="14.6640625" customWidth="1"/>
    <col min="17" max="17" width="8.33203125" customWidth="1"/>
    <col min="18" max="19" width="10.6640625" customWidth="1"/>
  </cols>
  <sheetData>
    <row r="1" spans="2:27" ht="6.6" customHeight="1"/>
    <row r="2" spans="2:27" ht="4.3499999999999996" customHeight="1"/>
    <row r="3" spans="2:27" ht="5.55" customHeight="1"/>
    <row r="4" spans="2:27">
      <c r="J4" s="164" t="s">
        <v>34</v>
      </c>
      <c r="K4" s="165"/>
      <c r="L4" s="95"/>
    </row>
    <row r="5" spans="2:27">
      <c r="J5" s="165"/>
      <c r="K5" s="165"/>
      <c r="L5" s="95"/>
    </row>
    <row r="6" spans="2:27" ht="6" customHeight="1"/>
    <row r="7" spans="2:27" ht="24" customHeight="1">
      <c r="D7" s="1"/>
      <c r="E7" s="1"/>
      <c r="F7" s="1"/>
      <c r="G7" s="1"/>
      <c r="H7" s="1"/>
      <c r="J7" s="162"/>
      <c r="K7" s="162"/>
      <c r="L7" s="162"/>
      <c r="M7" s="162"/>
      <c r="N7" s="83"/>
    </row>
    <row r="8" spans="2:27" ht="10.5" customHeight="1">
      <c r="D8" s="1"/>
      <c r="E8" s="1"/>
      <c r="F8" s="1"/>
      <c r="G8" s="1"/>
      <c r="H8" s="1"/>
    </row>
    <row r="9" spans="2:27" s="2" customFormat="1" ht="6.45" customHeight="1">
      <c r="B9" s="111"/>
      <c r="C9" s="1"/>
      <c r="R9"/>
      <c r="S9"/>
    </row>
    <row r="10" spans="2:27" s="2" customFormat="1" ht="9" customHeight="1">
      <c r="B10" s="48"/>
      <c r="J10" s="5" t="s">
        <v>2</v>
      </c>
      <c r="K10" s="6"/>
      <c r="L10" s="6"/>
      <c r="M10" s="6"/>
      <c r="N10" s="6"/>
      <c r="O10" s="1"/>
      <c r="P10" s="1"/>
      <c r="Q10"/>
      <c r="R10"/>
      <c r="S10"/>
      <c r="T10"/>
    </row>
    <row r="11" spans="2:27" s="2" customFormat="1" ht="18.75" customHeight="1">
      <c r="B11" s="170" t="s">
        <v>45</v>
      </c>
      <c r="C11" s="171"/>
      <c r="D11" s="173"/>
      <c r="E11" s="174"/>
      <c r="F11" s="174"/>
      <c r="G11" s="174"/>
      <c r="H11" s="174"/>
      <c r="J11" s="96"/>
      <c r="K11" s="5" t="s">
        <v>38</v>
      </c>
      <c r="L11" s="6"/>
      <c r="M11" s="120">
        <v>0.255</v>
      </c>
      <c r="N11" s="6"/>
      <c r="O11" s="1"/>
      <c r="P11" s="6"/>
      <c r="R11"/>
      <c r="S11"/>
      <c r="T11"/>
    </row>
    <row r="12" spans="2:27" s="2" customFormat="1" ht="12.75" customHeight="1">
      <c r="B12" s="48"/>
      <c r="J12" s="5"/>
      <c r="K12" s="6"/>
      <c r="L12" s="6"/>
      <c r="M12" s="6"/>
      <c r="N12" s="6"/>
      <c r="O12" s="1"/>
      <c r="P12" s="1"/>
      <c r="Q12"/>
      <c r="R12"/>
      <c r="S12"/>
      <c r="T12"/>
    </row>
    <row r="13" spans="2:27" s="2" customFormat="1" ht="30" customHeight="1">
      <c r="B13" s="143">
        <v>0</v>
      </c>
      <c r="C13" s="144" t="s">
        <v>42</v>
      </c>
      <c r="D13" s="115" t="s">
        <v>3</v>
      </c>
      <c r="E13" s="115" t="s">
        <v>12</v>
      </c>
      <c r="F13" s="114" t="s">
        <v>35</v>
      </c>
      <c r="G13" s="115" t="s">
        <v>11</v>
      </c>
      <c r="H13" s="115" t="s">
        <v>6</v>
      </c>
      <c r="I13" s="25"/>
      <c r="J13" s="123" t="s">
        <v>0</v>
      </c>
      <c r="K13" s="123" t="s">
        <v>1</v>
      </c>
      <c r="L13" s="115" t="s">
        <v>39</v>
      </c>
      <c r="M13" s="125" t="s">
        <v>36</v>
      </c>
      <c r="N13" s="125" t="s">
        <v>37</v>
      </c>
      <c r="O13" s="126" t="s">
        <v>40</v>
      </c>
      <c r="Q13" s="86"/>
      <c r="R13" s="87"/>
      <c r="S13" s="87"/>
      <c r="T13"/>
    </row>
    <row r="14" spans="2:27" s="2" customFormat="1" ht="12.75" customHeight="1">
      <c r="B14" s="105">
        <v>1</v>
      </c>
      <c r="C14" s="41" t="s">
        <v>52</v>
      </c>
      <c r="D14" s="69">
        <v>1</v>
      </c>
      <c r="E14" s="107" t="s">
        <v>18</v>
      </c>
      <c r="F14" s="68">
        <v>1</v>
      </c>
      <c r="G14" s="109">
        <v>0</v>
      </c>
      <c r="H14" s="108">
        <f>+D14*F14/(100-G14)*100</f>
        <v>1</v>
      </c>
      <c r="I14" s="25"/>
      <c r="J14" s="112">
        <v>0.2</v>
      </c>
      <c r="K14" s="145">
        <f t="shared" ref="K14:K22" si="0">1/(100%-J14)</f>
        <v>1.25</v>
      </c>
      <c r="L14" s="90">
        <f>M14-H54</f>
        <v>2.1231249999999999</v>
      </c>
      <c r="M14" s="90">
        <f t="shared" ref="M14:M39" si="1">H$54*K14</f>
        <v>10.615625</v>
      </c>
      <c r="N14" s="90">
        <f>M14*M$11</f>
        <v>2.7069843749999998</v>
      </c>
      <c r="O14" s="84">
        <f>IF(N14=0,0,M14+N14)</f>
        <v>13.322609374999999</v>
      </c>
      <c r="Q14" s="52"/>
      <c r="R14" s="53"/>
      <c r="S14" s="53">
        <v>0</v>
      </c>
      <c r="T14"/>
      <c r="X14" s="21"/>
      <c r="Z14" s="1"/>
      <c r="AA14" s="22"/>
    </row>
    <row r="15" spans="2:27" s="2" customFormat="1" ht="12.75" customHeight="1">
      <c r="B15" s="105">
        <v>2</v>
      </c>
      <c r="C15" s="41">
        <v>0</v>
      </c>
      <c r="D15" s="69">
        <v>0</v>
      </c>
      <c r="E15" s="107"/>
      <c r="F15" s="68">
        <v>0</v>
      </c>
      <c r="G15" s="109">
        <v>0</v>
      </c>
      <c r="H15" s="108">
        <f t="shared" ref="H15:H28" si="2">+D15*F15/(100-G15)*100</f>
        <v>0</v>
      </c>
      <c r="I15" s="26"/>
      <c r="J15" s="45">
        <f>IF(J14&gt;98%,0,J14+1%)</f>
        <v>0.21000000000000002</v>
      </c>
      <c r="K15" s="146">
        <f t="shared" si="0"/>
        <v>1.2658227848101264</v>
      </c>
      <c r="L15" s="91">
        <f>M15-H54</f>
        <v>2.2574999999999985</v>
      </c>
      <c r="M15" s="91">
        <f t="shared" si="1"/>
        <v>10.749999999999998</v>
      </c>
      <c r="N15" s="91">
        <f t="shared" ref="N15:N22" si="3">M15*M$11</f>
        <v>2.7412499999999995</v>
      </c>
      <c r="O15" s="99">
        <f t="shared" ref="O15:O22" si="4">IF(N15=0,0,M15+N15)</f>
        <v>13.491249999999997</v>
      </c>
      <c r="Q15" s="52"/>
      <c r="R15" s="53"/>
      <c r="S15" s="53">
        <v>0</v>
      </c>
      <c r="T15"/>
      <c r="X15" s="21"/>
      <c r="Z15" s="1"/>
      <c r="AA15" s="23"/>
    </row>
    <row r="16" spans="2:27" s="2" customFormat="1" ht="12.75" customHeight="1">
      <c r="B16" s="110">
        <v>3</v>
      </c>
      <c r="C16" s="41">
        <v>0</v>
      </c>
      <c r="D16" s="127">
        <v>0</v>
      </c>
      <c r="E16" s="107"/>
      <c r="F16" s="68">
        <v>0</v>
      </c>
      <c r="G16" s="109">
        <f t="shared" ref="G16:G28" si="5">IF(D16&gt;0,G15,0)</f>
        <v>0</v>
      </c>
      <c r="H16" s="108">
        <f t="shared" si="2"/>
        <v>0</v>
      </c>
      <c r="I16" s="26"/>
      <c r="J16" s="44">
        <f t="shared" ref="J16:J22" si="6">IF(J15&gt;98%,0,J15+1%)</f>
        <v>0.22000000000000003</v>
      </c>
      <c r="K16" s="145">
        <f t="shared" si="0"/>
        <v>1.2820512820512819</v>
      </c>
      <c r="L16" s="90">
        <f>M16-H54</f>
        <v>2.3953205128205113</v>
      </c>
      <c r="M16" s="90">
        <f t="shared" si="1"/>
        <v>10.887820512820511</v>
      </c>
      <c r="N16" s="90">
        <f t="shared" si="3"/>
        <v>2.7763942307692302</v>
      </c>
      <c r="O16" s="84">
        <f t="shared" si="4"/>
        <v>13.664214743589742</v>
      </c>
      <c r="Q16" s="52"/>
      <c r="R16" s="53"/>
      <c r="S16" s="53"/>
      <c r="T16"/>
      <c r="X16" s="21"/>
      <c r="Z16" s="1"/>
      <c r="AA16" s="23"/>
    </row>
    <row r="17" spans="2:27" s="2" customFormat="1" ht="12.75" customHeight="1">
      <c r="B17" s="105">
        <v>4</v>
      </c>
      <c r="C17" s="41">
        <v>0</v>
      </c>
      <c r="D17" s="69">
        <v>0</v>
      </c>
      <c r="E17" s="107"/>
      <c r="F17" s="68">
        <v>0</v>
      </c>
      <c r="G17" s="109">
        <f t="shared" si="5"/>
        <v>0</v>
      </c>
      <c r="H17" s="108">
        <f t="shared" si="2"/>
        <v>0</v>
      </c>
      <c r="I17" s="26"/>
      <c r="J17" s="89">
        <f t="shared" si="6"/>
        <v>0.23000000000000004</v>
      </c>
      <c r="K17" s="147">
        <f t="shared" si="0"/>
        <v>1.2987012987012987</v>
      </c>
      <c r="L17" s="91">
        <f>M17-H54</f>
        <v>2.5367207792207793</v>
      </c>
      <c r="M17" s="91">
        <f t="shared" si="1"/>
        <v>11.029220779220779</v>
      </c>
      <c r="N17" s="91">
        <f t="shared" si="3"/>
        <v>2.8124512987012986</v>
      </c>
      <c r="O17" s="99">
        <f t="shared" si="4"/>
        <v>13.841672077922077</v>
      </c>
      <c r="Q17" s="52"/>
      <c r="R17" s="53">
        <v>0</v>
      </c>
      <c r="S17" s="53"/>
      <c r="T17"/>
      <c r="X17" s="21"/>
      <c r="Z17" s="1"/>
      <c r="AA17" s="23"/>
    </row>
    <row r="18" spans="2:27" s="2" customFormat="1" ht="12.75" customHeight="1">
      <c r="B18" s="105">
        <v>5</v>
      </c>
      <c r="C18" s="41">
        <v>0</v>
      </c>
      <c r="D18" s="69">
        <v>0</v>
      </c>
      <c r="E18" s="107"/>
      <c r="F18" s="68">
        <v>0</v>
      </c>
      <c r="G18" s="109">
        <f t="shared" si="5"/>
        <v>0</v>
      </c>
      <c r="H18" s="108">
        <f t="shared" si="2"/>
        <v>0</v>
      </c>
      <c r="I18" s="26"/>
      <c r="J18" s="44">
        <f t="shared" si="6"/>
        <v>0.24000000000000005</v>
      </c>
      <c r="K18" s="145">
        <f t="shared" si="0"/>
        <v>1.3157894736842106</v>
      </c>
      <c r="L18" s="90">
        <f>M18-H54</f>
        <v>2.6818421052631578</v>
      </c>
      <c r="M18" s="90">
        <f t="shared" si="1"/>
        <v>11.174342105263158</v>
      </c>
      <c r="N18" s="90">
        <f t="shared" si="3"/>
        <v>2.8494572368421052</v>
      </c>
      <c r="O18" s="84">
        <f t="shared" si="4"/>
        <v>14.023799342105264</v>
      </c>
      <c r="Q18" s="52"/>
      <c r="R18" s="53"/>
      <c r="S18" s="53"/>
      <c r="T18"/>
      <c r="X18" s="21"/>
      <c r="Z18" s="1"/>
      <c r="AA18" s="23"/>
    </row>
    <row r="19" spans="2:27" s="2" customFormat="1" ht="12.75" customHeight="1">
      <c r="B19" s="105">
        <v>6</v>
      </c>
      <c r="C19" s="41">
        <v>0</v>
      </c>
      <c r="D19" s="69">
        <v>0</v>
      </c>
      <c r="E19" s="107"/>
      <c r="F19" s="68">
        <v>0</v>
      </c>
      <c r="G19" s="109">
        <f t="shared" si="5"/>
        <v>0</v>
      </c>
      <c r="H19" s="108">
        <f t="shared" si="2"/>
        <v>0</v>
      </c>
      <c r="I19" s="26"/>
      <c r="J19" s="89">
        <f t="shared" si="6"/>
        <v>0.25000000000000006</v>
      </c>
      <c r="K19" s="147">
        <f t="shared" si="0"/>
        <v>1.3333333333333333</v>
      </c>
      <c r="L19" s="91">
        <f>M19-H54</f>
        <v>2.8308333333333326</v>
      </c>
      <c r="M19" s="91">
        <f t="shared" si="1"/>
        <v>11.323333333333332</v>
      </c>
      <c r="N19" s="91">
        <f t="shared" si="3"/>
        <v>2.8874499999999999</v>
      </c>
      <c r="O19" s="99">
        <f t="shared" si="4"/>
        <v>14.210783333333332</v>
      </c>
      <c r="Q19" s="52"/>
      <c r="R19" s="53"/>
      <c r="S19" s="53"/>
      <c r="T19"/>
      <c r="X19" s="21"/>
      <c r="Z19" s="1"/>
      <c r="AA19" s="23"/>
    </row>
    <row r="20" spans="2:27" s="2" customFormat="1" ht="12.75" customHeight="1">
      <c r="B20" s="105">
        <v>7</v>
      </c>
      <c r="C20" s="41">
        <v>0</v>
      </c>
      <c r="D20" s="69">
        <v>0</v>
      </c>
      <c r="E20" s="107"/>
      <c r="F20" s="68">
        <v>0</v>
      </c>
      <c r="G20" s="109">
        <f t="shared" si="5"/>
        <v>0</v>
      </c>
      <c r="H20" s="108">
        <f t="shared" si="2"/>
        <v>0</v>
      </c>
      <c r="I20" s="26"/>
      <c r="J20" s="44">
        <f t="shared" si="6"/>
        <v>0.26000000000000006</v>
      </c>
      <c r="K20" s="145">
        <f t="shared" si="0"/>
        <v>1.3513513513513513</v>
      </c>
      <c r="L20" s="90">
        <f>M20-H54</f>
        <v>2.9838513513513512</v>
      </c>
      <c r="M20" s="90">
        <f t="shared" si="1"/>
        <v>11.476351351351351</v>
      </c>
      <c r="N20" s="90">
        <f t="shared" si="3"/>
        <v>2.9264695945945944</v>
      </c>
      <c r="O20" s="84">
        <f t="shared" si="4"/>
        <v>14.402820945945946</v>
      </c>
      <c r="Q20" s="52"/>
      <c r="R20" s="53"/>
      <c r="S20" s="53">
        <v>0</v>
      </c>
      <c r="T20"/>
      <c r="X20" s="21"/>
      <c r="Z20" s="1"/>
      <c r="AA20" s="23"/>
    </row>
    <row r="21" spans="2:27" s="2" customFormat="1" ht="12.75" customHeight="1">
      <c r="B21" s="105">
        <v>8</v>
      </c>
      <c r="C21" s="41">
        <v>0</v>
      </c>
      <c r="D21" s="69">
        <v>0</v>
      </c>
      <c r="E21" s="107"/>
      <c r="F21" s="68">
        <v>0</v>
      </c>
      <c r="G21" s="109">
        <f t="shared" si="5"/>
        <v>0</v>
      </c>
      <c r="H21" s="108">
        <f t="shared" si="2"/>
        <v>0</v>
      </c>
      <c r="I21" s="26"/>
      <c r="J21" s="89">
        <f t="shared" si="6"/>
        <v>0.27000000000000007</v>
      </c>
      <c r="K21" s="147">
        <f t="shared" si="0"/>
        <v>1.3698630136986301</v>
      </c>
      <c r="L21" s="91">
        <f>M21-H54</f>
        <v>3.1410616438356165</v>
      </c>
      <c r="M21" s="91">
        <f t="shared" si="1"/>
        <v>11.633561643835616</v>
      </c>
      <c r="N21" s="91">
        <f t="shared" si="3"/>
        <v>2.9665582191780824</v>
      </c>
      <c r="O21" s="99">
        <f t="shared" si="4"/>
        <v>14.600119863013699</v>
      </c>
      <c r="Q21" s="52"/>
      <c r="R21" s="53"/>
      <c r="S21" s="53"/>
      <c r="T21"/>
      <c r="X21" s="21"/>
      <c r="Z21" s="1"/>
      <c r="AA21" s="23"/>
    </row>
    <row r="22" spans="2:27" s="2" customFormat="1" ht="12.75" customHeight="1">
      <c r="B22" s="105">
        <v>9</v>
      </c>
      <c r="C22" s="41"/>
      <c r="D22" s="69">
        <v>0</v>
      </c>
      <c r="E22" s="107"/>
      <c r="F22" s="68">
        <v>0</v>
      </c>
      <c r="G22" s="109">
        <f t="shared" si="5"/>
        <v>0</v>
      </c>
      <c r="H22" s="108">
        <f t="shared" si="2"/>
        <v>0</v>
      </c>
      <c r="I22" s="26"/>
      <c r="J22" s="44">
        <f t="shared" si="6"/>
        <v>0.28000000000000008</v>
      </c>
      <c r="K22" s="145">
        <f t="shared" si="0"/>
        <v>1.3888888888888888</v>
      </c>
      <c r="L22" s="90">
        <f>M22-H54</f>
        <v>3.3026388888888878</v>
      </c>
      <c r="M22" s="90">
        <f t="shared" si="1"/>
        <v>11.795138888888888</v>
      </c>
      <c r="N22" s="90">
        <f t="shared" si="3"/>
        <v>3.0077604166666663</v>
      </c>
      <c r="O22" s="84">
        <f t="shared" si="4"/>
        <v>14.802899305555554</v>
      </c>
      <c r="Q22" s="52"/>
      <c r="R22" s="53"/>
      <c r="S22" s="53"/>
      <c r="T22"/>
      <c r="X22" s="21"/>
      <c r="Z22" s="1"/>
      <c r="AA22" s="24"/>
    </row>
    <row r="23" spans="2:27" s="2" customFormat="1" ht="12.75" customHeight="1">
      <c r="B23" s="105">
        <v>10</v>
      </c>
      <c r="C23" s="41"/>
      <c r="D23" s="69">
        <v>0</v>
      </c>
      <c r="E23" s="107"/>
      <c r="F23" s="68">
        <v>0</v>
      </c>
      <c r="G23" s="109">
        <f t="shared" si="5"/>
        <v>0</v>
      </c>
      <c r="H23" s="108">
        <f t="shared" si="2"/>
        <v>0</v>
      </c>
      <c r="I23" s="26"/>
      <c r="J23" s="89">
        <f t="shared" ref="J23:J39" si="7">IF(J22&gt;98%,0,J22+1%)</f>
        <v>0.29000000000000009</v>
      </c>
      <c r="K23" s="147">
        <f t="shared" ref="K23:K39" si="8">1/(100%-J23)</f>
        <v>1.4084507042253522</v>
      </c>
      <c r="L23" s="91">
        <f>M23-H54</f>
        <v>3.4687676056338042</v>
      </c>
      <c r="M23" s="91">
        <f t="shared" si="1"/>
        <v>11.961267605633804</v>
      </c>
      <c r="N23" s="91">
        <f t="shared" ref="N23:N39" si="9">M23*M$11</f>
        <v>3.05012323943662</v>
      </c>
      <c r="O23" s="99">
        <f t="shared" ref="O23:O39" si="10">IF(N23=0,0,M23+N23)</f>
        <v>15.011390845070423</v>
      </c>
      <c r="Q23" s="52"/>
      <c r="R23" s="53"/>
      <c r="S23" s="53"/>
      <c r="T23"/>
      <c r="X23" s="21"/>
      <c r="Z23" s="1"/>
      <c r="AA23" s="24"/>
    </row>
    <row r="24" spans="2:27" s="2" customFormat="1" ht="12.75" customHeight="1">
      <c r="B24" s="105">
        <v>11</v>
      </c>
      <c r="C24" s="41"/>
      <c r="D24" s="69">
        <v>0</v>
      </c>
      <c r="E24" s="107"/>
      <c r="F24" s="68">
        <v>0</v>
      </c>
      <c r="G24" s="109">
        <f t="shared" si="5"/>
        <v>0</v>
      </c>
      <c r="H24" s="108">
        <f t="shared" si="2"/>
        <v>0</v>
      </c>
      <c r="I24" s="26"/>
      <c r="J24" s="44">
        <f t="shared" si="7"/>
        <v>0.3000000000000001</v>
      </c>
      <c r="K24" s="145">
        <f t="shared" si="8"/>
        <v>1.4285714285714286</v>
      </c>
      <c r="L24" s="90">
        <f>M24-H54</f>
        <v>3.6396428571428565</v>
      </c>
      <c r="M24" s="90">
        <f t="shared" si="1"/>
        <v>12.132142857142856</v>
      </c>
      <c r="N24" s="90">
        <f t="shared" si="9"/>
        <v>3.0936964285714286</v>
      </c>
      <c r="O24" s="84">
        <f t="shared" si="10"/>
        <v>15.225839285714285</v>
      </c>
      <c r="Q24" s="52"/>
      <c r="R24" s="53"/>
      <c r="S24" s="53"/>
      <c r="T24"/>
      <c r="X24" s="21"/>
      <c r="Z24" s="1"/>
      <c r="AA24" s="24"/>
    </row>
    <row r="25" spans="2:27" s="2" customFormat="1" ht="12.75" customHeight="1">
      <c r="B25" s="105">
        <v>12</v>
      </c>
      <c r="C25" s="41"/>
      <c r="D25" s="69">
        <v>0</v>
      </c>
      <c r="E25" s="107"/>
      <c r="F25" s="68">
        <v>0</v>
      </c>
      <c r="G25" s="109">
        <f t="shared" si="5"/>
        <v>0</v>
      </c>
      <c r="H25" s="108">
        <f t="shared" si="2"/>
        <v>0</v>
      </c>
      <c r="I25" s="26"/>
      <c r="J25" s="89">
        <f t="shared" si="7"/>
        <v>0.31000000000000011</v>
      </c>
      <c r="K25" s="147">
        <f t="shared" si="8"/>
        <v>1.4492753623188408</v>
      </c>
      <c r="L25" s="91">
        <f>M25-H54</f>
        <v>3.8154710144927559</v>
      </c>
      <c r="M25" s="91">
        <f t="shared" si="1"/>
        <v>12.307971014492756</v>
      </c>
      <c r="N25" s="91">
        <f t="shared" si="9"/>
        <v>3.1385326086956526</v>
      </c>
      <c r="O25" s="99">
        <f t="shared" si="10"/>
        <v>15.446503623188409</v>
      </c>
      <c r="Q25" s="52"/>
      <c r="R25" s="53"/>
      <c r="S25" s="53"/>
      <c r="T25"/>
      <c r="X25" s="21"/>
      <c r="Z25" s="1"/>
      <c r="AA25" s="24"/>
    </row>
    <row r="26" spans="2:27" s="2" customFormat="1" ht="12.75" customHeight="1">
      <c r="B26" s="105">
        <v>13</v>
      </c>
      <c r="C26" s="41"/>
      <c r="D26" s="69">
        <v>0</v>
      </c>
      <c r="E26" s="107"/>
      <c r="F26" s="68">
        <v>0</v>
      </c>
      <c r="G26" s="109">
        <f t="shared" si="5"/>
        <v>0</v>
      </c>
      <c r="H26" s="108">
        <f t="shared" si="2"/>
        <v>0</v>
      </c>
      <c r="I26" s="26"/>
      <c r="J26" s="44">
        <f t="shared" si="7"/>
        <v>0.32000000000000012</v>
      </c>
      <c r="K26" s="145">
        <f t="shared" si="8"/>
        <v>1.4705882352941178</v>
      </c>
      <c r="L26" s="90">
        <f>M26-H54</f>
        <v>3.9964705882352956</v>
      </c>
      <c r="M26" s="90">
        <f t="shared" si="1"/>
        <v>12.488970588235295</v>
      </c>
      <c r="N26" s="90">
        <f t="shared" si="9"/>
        <v>3.1846875000000003</v>
      </c>
      <c r="O26" s="84">
        <f t="shared" si="10"/>
        <v>15.673658088235296</v>
      </c>
      <c r="Q26" s="52"/>
      <c r="R26" s="53"/>
      <c r="S26" s="53"/>
      <c r="T26"/>
      <c r="X26" s="21"/>
      <c r="Z26" s="1"/>
      <c r="AA26" s="24"/>
    </row>
    <row r="27" spans="2:27" s="2" customFormat="1" ht="12.75" customHeight="1">
      <c r="B27" s="105">
        <v>14</v>
      </c>
      <c r="C27" s="41" t="s">
        <v>51</v>
      </c>
      <c r="D27" s="69">
        <v>0</v>
      </c>
      <c r="E27" s="107"/>
      <c r="F27" s="68">
        <v>0</v>
      </c>
      <c r="G27" s="109">
        <f t="shared" si="5"/>
        <v>0</v>
      </c>
      <c r="H27" s="108">
        <f t="shared" si="2"/>
        <v>0</v>
      </c>
      <c r="I27" s="26"/>
      <c r="J27" s="89">
        <f t="shared" si="7"/>
        <v>0.33000000000000013</v>
      </c>
      <c r="K27" s="147">
        <f t="shared" si="8"/>
        <v>1.4925373134328359</v>
      </c>
      <c r="L27" s="91">
        <f>M27-H54</f>
        <v>4.1828731343283589</v>
      </c>
      <c r="M27" s="91">
        <f t="shared" si="1"/>
        <v>12.675373134328359</v>
      </c>
      <c r="N27" s="91">
        <f t="shared" si="9"/>
        <v>3.2322201492537315</v>
      </c>
      <c r="O27" s="99">
        <f t="shared" si="10"/>
        <v>15.90759328358209</v>
      </c>
      <c r="Q27" s="52"/>
      <c r="R27" s="53"/>
      <c r="S27" s="53"/>
      <c r="T27"/>
      <c r="X27" s="21"/>
      <c r="Z27" s="1"/>
      <c r="AA27" s="24"/>
    </row>
    <row r="28" spans="2:27" s="2" customFormat="1" ht="12.75" customHeight="1">
      <c r="B28" s="105">
        <v>15</v>
      </c>
      <c r="C28" s="41" t="s">
        <v>51</v>
      </c>
      <c r="D28" s="69">
        <v>0</v>
      </c>
      <c r="E28" s="107"/>
      <c r="F28" s="68">
        <v>0</v>
      </c>
      <c r="G28" s="109">
        <f t="shared" si="5"/>
        <v>0</v>
      </c>
      <c r="H28" s="108">
        <f t="shared" si="2"/>
        <v>0</v>
      </c>
      <c r="I28" s="27"/>
      <c r="J28" s="44">
        <f t="shared" si="7"/>
        <v>0.34000000000000014</v>
      </c>
      <c r="K28" s="145">
        <f t="shared" si="8"/>
        <v>1.5151515151515154</v>
      </c>
      <c r="L28" s="90">
        <f>M28-H54</f>
        <v>4.3749242424242443</v>
      </c>
      <c r="M28" s="90">
        <f t="shared" si="1"/>
        <v>12.867424242424244</v>
      </c>
      <c r="N28" s="90">
        <f t="shared" si="9"/>
        <v>3.2811931818181823</v>
      </c>
      <c r="O28" s="84">
        <f t="shared" si="10"/>
        <v>16.148617424242428</v>
      </c>
      <c r="Q28" s="52"/>
      <c r="R28" s="53"/>
      <c r="S28" s="53"/>
      <c r="T28"/>
      <c r="X28" s="21"/>
      <c r="Z28" s="1"/>
      <c r="AA28" s="8"/>
    </row>
    <row r="29" spans="2:27" s="2" customFormat="1" ht="15" customHeight="1">
      <c r="B29" s="31"/>
      <c r="C29" s="25"/>
      <c r="D29" s="25"/>
      <c r="E29" s="168" t="s">
        <v>16</v>
      </c>
      <c r="F29" s="169"/>
      <c r="G29" s="169"/>
      <c r="H29" s="99">
        <f>SUM(H14:H28)</f>
        <v>1</v>
      </c>
      <c r="I29" s="28"/>
      <c r="J29" s="89">
        <f t="shared" si="7"/>
        <v>0.35000000000000014</v>
      </c>
      <c r="K29" s="147">
        <f t="shared" si="8"/>
        <v>1.5384615384615388</v>
      </c>
      <c r="L29" s="91">
        <f>M29-H54</f>
        <v>4.5728846153846181</v>
      </c>
      <c r="M29" s="91">
        <f t="shared" si="1"/>
        <v>13.065384615384618</v>
      </c>
      <c r="N29" s="91">
        <f t="shared" si="9"/>
        <v>3.3316730769230776</v>
      </c>
      <c r="O29" s="99">
        <f t="shared" si="10"/>
        <v>16.397057692307694</v>
      </c>
      <c r="Q29" s="52"/>
      <c r="R29" s="53"/>
      <c r="S29" s="53"/>
      <c r="T29"/>
      <c r="X29" s="21"/>
      <c r="Y29" s="7"/>
      <c r="Z29" s="1"/>
      <c r="AA29" s="7"/>
    </row>
    <row r="30" spans="2:27" s="2" customFormat="1" ht="12.75" customHeight="1">
      <c r="B30" s="31"/>
      <c r="C30" s="25"/>
      <c r="D30" s="25"/>
      <c r="E30" s="25"/>
      <c r="F30" s="25"/>
      <c r="G30" s="25"/>
      <c r="H30" s="25"/>
      <c r="I30" s="28"/>
      <c r="J30" s="44">
        <f t="shared" si="7"/>
        <v>0.36000000000000015</v>
      </c>
      <c r="K30" s="145">
        <f t="shared" si="8"/>
        <v>1.5625000000000002</v>
      </c>
      <c r="L30" s="90">
        <f>M30-H54</f>
        <v>4.7770312500000021</v>
      </c>
      <c r="M30" s="90">
        <f t="shared" si="1"/>
        <v>13.269531250000002</v>
      </c>
      <c r="N30" s="90">
        <f t="shared" si="9"/>
        <v>3.3837304687500005</v>
      </c>
      <c r="O30" s="84">
        <f t="shared" si="10"/>
        <v>16.653261718750002</v>
      </c>
      <c r="Q30" s="52"/>
      <c r="R30" s="53"/>
      <c r="S30" s="53"/>
      <c r="T30"/>
    </row>
    <row r="31" spans="2:27" s="2" customFormat="1" ht="17.100000000000001" customHeight="1">
      <c r="B31" s="143">
        <v>0</v>
      </c>
      <c r="C31" s="144" t="s">
        <v>5</v>
      </c>
      <c r="D31" s="115" t="s">
        <v>3</v>
      </c>
      <c r="E31" s="115" t="s">
        <v>12</v>
      </c>
      <c r="F31" s="115" t="s">
        <v>9</v>
      </c>
      <c r="G31" s="115" t="s">
        <v>8</v>
      </c>
      <c r="H31" s="116" t="s">
        <v>6</v>
      </c>
      <c r="I31" s="7"/>
      <c r="J31" s="89">
        <f t="shared" si="7"/>
        <v>0.37000000000000016</v>
      </c>
      <c r="K31" s="147">
        <f t="shared" si="8"/>
        <v>1.5873015873015877</v>
      </c>
      <c r="L31" s="91">
        <f>M31-H54</f>
        <v>4.9876587301587332</v>
      </c>
      <c r="M31" s="91">
        <f t="shared" si="1"/>
        <v>13.480158730158733</v>
      </c>
      <c r="N31" s="91">
        <f t="shared" si="9"/>
        <v>3.4374404761904769</v>
      </c>
      <c r="O31" s="99">
        <f t="shared" si="10"/>
        <v>16.917599206349209</v>
      </c>
      <c r="Q31" s="52"/>
      <c r="R31" s="53"/>
      <c r="S31" s="53"/>
      <c r="T31"/>
    </row>
    <row r="32" spans="2:27" s="2" customFormat="1" ht="12.75" customHeight="1">
      <c r="B32" s="105">
        <v>1</v>
      </c>
      <c r="C32" s="106" t="s">
        <v>14</v>
      </c>
      <c r="D32" s="149">
        <v>0.33300000000000002</v>
      </c>
      <c r="E32" s="107" t="s">
        <v>7</v>
      </c>
      <c r="F32" s="69">
        <v>15</v>
      </c>
      <c r="G32" s="69">
        <v>1.5</v>
      </c>
      <c r="H32" s="108">
        <f t="shared" ref="H32:H46" si="11">+D32*F32*G32</f>
        <v>7.4924999999999997</v>
      </c>
      <c r="I32" s="28"/>
      <c r="J32" s="44">
        <f t="shared" si="7"/>
        <v>0.38000000000000017</v>
      </c>
      <c r="K32" s="145">
        <f t="shared" si="8"/>
        <v>1.612903225806452</v>
      </c>
      <c r="L32" s="90">
        <f>M32-H54</f>
        <v>5.2050806451612939</v>
      </c>
      <c r="M32" s="90">
        <f t="shared" si="1"/>
        <v>13.697580645161294</v>
      </c>
      <c r="N32" s="90">
        <f t="shared" si="9"/>
        <v>3.4928830645161297</v>
      </c>
      <c r="O32" s="84">
        <f t="shared" si="10"/>
        <v>17.190463709677424</v>
      </c>
      <c r="Q32" s="52"/>
      <c r="R32" s="53"/>
      <c r="S32" s="53"/>
      <c r="T32"/>
    </row>
    <row r="33" spans="2:20" s="2" customFormat="1" ht="12.75" customHeight="1">
      <c r="B33" s="105">
        <f>B32+1</f>
        <v>2</v>
      </c>
      <c r="C33" s="106">
        <v>0</v>
      </c>
      <c r="D33" s="149">
        <v>0</v>
      </c>
      <c r="E33" s="107">
        <f>IF($D33&gt;0,E32,0)</f>
        <v>0</v>
      </c>
      <c r="F33" s="69">
        <f t="shared" ref="F33:F36" si="12">IF(D33&gt;0,F32,0)</f>
        <v>0</v>
      </c>
      <c r="G33" s="69">
        <f>IF($D33&gt;0,G32,0)</f>
        <v>0</v>
      </c>
      <c r="H33" s="108">
        <f t="shared" si="11"/>
        <v>0</v>
      </c>
      <c r="I33" s="25"/>
      <c r="J33" s="89">
        <f t="shared" si="7"/>
        <v>0.39000000000000018</v>
      </c>
      <c r="K33" s="147">
        <f t="shared" si="8"/>
        <v>1.6393442622950822</v>
      </c>
      <c r="L33" s="91">
        <f>M33-H54</f>
        <v>5.4296311475409862</v>
      </c>
      <c r="M33" s="91">
        <f t="shared" si="1"/>
        <v>13.922131147540986</v>
      </c>
      <c r="N33" s="91">
        <f t="shared" si="9"/>
        <v>3.5501434426229515</v>
      </c>
      <c r="O33" s="99">
        <f t="shared" si="10"/>
        <v>17.472274590163938</v>
      </c>
      <c r="Q33" s="52"/>
      <c r="R33" s="53"/>
      <c r="S33" s="53"/>
      <c r="T33"/>
    </row>
    <row r="34" spans="2:20" s="2" customFormat="1" ht="12.75" customHeight="1">
      <c r="B34" s="105">
        <f t="shared" ref="B34:B46" si="13">B33+1</f>
        <v>3</v>
      </c>
      <c r="C34" s="106">
        <v>0</v>
      </c>
      <c r="D34" s="149">
        <v>0</v>
      </c>
      <c r="E34" s="107">
        <f t="shared" ref="E34:E46" si="14">IF($D34&gt;0,E33,0)</f>
        <v>0</v>
      </c>
      <c r="F34" s="69">
        <f t="shared" si="12"/>
        <v>0</v>
      </c>
      <c r="G34" s="69">
        <f t="shared" ref="G34:G46" si="15">IF(D34&gt;0,G33,0)</f>
        <v>0</v>
      </c>
      <c r="H34" s="108">
        <f t="shared" si="11"/>
        <v>0</v>
      </c>
      <c r="I34" s="25"/>
      <c r="J34" s="44">
        <f t="shared" si="7"/>
        <v>0.40000000000000019</v>
      </c>
      <c r="K34" s="145">
        <f t="shared" si="8"/>
        <v>1.666666666666667</v>
      </c>
      <c r="L34" s="90">
        <f>M34-H54</f>
        <v>5.6616666666666688</v>
      </c>
      <c r="M34" s="90">
        <f t="shared" si="1"/>
        <v>14.154166666666669</v>
      </c>
      <c r="N34" s="90">
        <f t="shared" si="9"/>
        <v>3.6093125000000006</v>
      </c>
      <c r="O34" s="84">
        <f t="shared" si="10"/>
        <v>17.76347916666667</v>
      </c>
      <c r="Q34" s="52"/>
      <c r="R34" s="53"/>
      <c r="S34" s="53"/>
      <c r="T34"/>
    </row>
    <row r="35" spans="2:20" s="2" customFormat="1" ht="12.75" customHeight="1">
      <c r="B35" s="105">
        <f t="shared" si="13"/>
        <v>4</v>
      </c>
      <c r="C35" s="106">
        <v>0</v>
      </c>
      <c r="D35" s="149">
        <v>0</v>
      </c>
      <c r="E35" s="107">
        <f t="shared" si="14"/>
        <v>0</v>
      </c>
      <c r="F35" s="69">
        <f t="shared" si="12"/>
        <v>0</v>
      </c>
      <c r="G35" s="69">
        <f t="shared" si="15"/>
        <v>0</v>
      </c>
      <c r="H35" s="108">
        <f t="shared" si="11"/>
        <v>0</v>
      </c>
      <c r="I35" s="25"/>
      <c r="J35" s="89">
        <f t="shared" si="7"/>
        <v>0.4100000000000002</v>
      </c>
      <c r="K35" s="147">
        <f t="shared" si="8"/>
        <v>1.6949152542372885</v>
      </c>
      <c r="L35" s="91">
        <f>M35-H54</f>
        <v>5.9015677966101716</v>
      </c>
      <c r="M35" s="91">
        <f t="shared" si="1"/>
        <v>14.394067796610171</v>
      </c>
      <c r="N35" s="91">
        <f t="shared" si="9"/>
        <v>3.6704872881355937</v>
      </c>
      <c r="O35" s="99">
        <f t="shared" si="10"/>
        <v>18.064555084745766</v>
      </c>
      <c r="Q35" s="52"/>
      <c r="R35" s="53"/>
      <c r="S35" s="53"/>
      <c r="T35"/>
    </row>
    <row r="36" spans="2:20" s="2" customFormat="1" ht="12.75" customHeight="1">
      <c r="B36" s="105">
        <f t="shared" si="13"/>
        <v>5</v>
      </c>
      <c r="C36" s="106">
        <v>0</v>
      </c>
      <c r="D36" s="149">
        <v>0</v>
      </c>
      <c r="E36" s="107">
        <f t="shared" si="14"/>
        <v>0</v>
      </c>
      <c r="F36" s="69">
        <f t="shared" si="12"/>
        <v>0</v>
      </c>
      <c r="G36" s="69">
        <f t="shared" si="15"/>
        <v>0</v>
      </c>
      <c r="H36" s="108">
        <f t="shared" si="11"/>
        <v>0</v>
      </c>
      <c r="I36" s="25"/>
      <c r="J36" s="44">
        <f t="shared" si="7"/>
        <v>0.42000000000000021</v>
      </c>
      <c r="K36" s="145">
        <f t="shared" si="8"/>
        <v>1.7241379310344833</v>
      </c>
      <c r="L36" s="90">
        <f>M36-H54</f>
        <v>6.149741379310349</v>
      </c>
      <c r="M36" s="90">
        <f t="shared" si="1"/>
        <v>14.642241379310349</v>
      </c>
      <c r="N36" s="90">
        <f t="shared" si="9"/>
        <v>3.7337715517241392</v>
      </c>
      <c r="O36" s="84">
        <f t="shared" si="10"/>
        <v>18.376012931034488</v>
      </c>
      <c r="Q36" s="52"/>
      <c r="R36" s="53"/>
      <c r="S36" s="53"/>
      <c r="T36"/>
    </row>
    <row r="37" spans="2:20" s="2" customFormat="1" ht="12.75" customHeight="1">
      <c r="B37" s="105">
        <f t="shared" si="13"/>
        <v>6</v>
      </c>
      <c r="C37" s="106">
        <v>0</v>
      </c>
      <c r="D37" s="149">
        <v>0</v>
      </c>
      <c r="E37" s="107">
        <f t="shared" si="14"/>
        <v>0</v>
      </c>
      <c r="F37" s="69">
        <f t="shared" ref="F37:F46" si="16">IF(D37&gt;0,F36,0)</f>
        <v>0</v>
      </c>
      <c r="G37" s="69">
        <f t="shared" si="15"/>
        <v>0</v>
      </c>
      <c r="H37" s="108">
        <f t="shared" si="11"/>
        <v>0</v>
      </c>
      <c r="I37" s="25"/>
      <c r="J37" s="89">
        <f t="shared" si="7"/>
        <v>0.43000000000000022</v>
      </c>
      <c r="K37" s="147">
        <f t="shared" si="8"/>
        <v>1.7543859649122813</v>
      </c>
      <c r="L37" s="91">
        <f>M37-H54</f>
        <v>6.4066228070175484</v>
      </c>
      <c r="M37" s="91">
        <f t="shared" si="1"/>
        <v>14.899122807017548</v>
      </c>
      <c r="N37" s="91">
        <f t="shared" si="9"/>
        <v>3.7992763157894749</v>
      </c>
      <c r="O37" s="99">
        <f t="shared" si="10"/>
        <v>18.698399122807022</v>
      </c>
      <c r="Q37" s="52"/>
      <c r="R37" s="53"/>
      <c r="S37" s="53"/>
      <c r="T37"/>
    </row>
    <row r="38" spans="2:20" s="2" customFormat="1" ht="12.75" customHeight="1">
      <c r="B38" s="105">
        <f t="shared" si="13"/>
        <v>7</v>
      </c>
      <c r="C38" s="106">
        <v>0</v>
      </c>
      <c r="D38" s="149">
        <v>0</v>
      </c>
      <c r="E38" s="107">
        <f t="shared" si="14"/>
        <v>0</v>
      </c>
      <c r="F38" s="69">
        <f t="shared" si="16"/>
        <v>0</v>
      </c>
      <c r="G38" s="69">
        <f t="shared" si="15"/>
        <v>0</v>
      </c>
      <c r="H38" s="108">
        <f t="shared" si="11"/>
        <v>0</v>
      </c>
      <c r="I38" s="25"/>
      <c r="J38" s="44">
        <f t="shared" si="7"/>
        <v>0.44000000000000022</v>
      </c>
      <c r="K38" s="145">
        <f t="shared" si="8"/>
        <v>1.7857142857142863</v>
      </c>
      <c r="L38" s="90">
        <f>M38-H54</f>
        <v>6.672678571428575</v>
      </c>
      <c r="M38" s="90">
        <f t="shared" si="1"/>
        <v>15.165178571428575</v>
      </c>
      <c r="N38" s="90">
        <f t="shared" si="9"/>
        <v>3.8671205357142866</v>
      </c>
      <c r="O38" s="84">
        <f t="shared" si="10"/>
        <v>19.032299107142862</v>
      </c>
      <c r="Q38" s="52"/>
      <c r="R38" s="53"/>
      <c r="S38" s="53"/>
      <c r="T38"/>
    </row>
    <row r="39" spans="2:20" s="2" customFormat="1" ht="12.75" customHeight="1">
      <c r="B39" s="105">
        <f t="shared" si="13"/>
        <v>8</v>
      </c>
      <c r="C39" s="106">
        <v>0</v>
      </c>
      <c r="D39" s="149">
        <v>0</v>
      </c>
      <c r="E39" s="107">
        <f t="shared" si="14"/>
        <v>0</v>
      </c>
      <c r="F39" s="69">
        <f t="shared" si="16"/>
        <v>0</v>
      </c>
      <c r="G39" s="69">
        <f t="shared" si="15"/>
        <v>0</v>
      </c>
      <c r="H39" s="108">
        <f t="shared" si="11"/>
        <v>0</v>
      </c>
      <c r="I39" s="25"/>
      <c r="J39" s="89">
        <f t="shared" si="7"/>
        <v>0.45000000000000023</v>
      </c>
      <c r="K39" s="147">
        <f t="shared" si="8"/>
        <v>1.8181818181818188</v>
      </c>
      <c r="L39" s="91">
        <f>M39-H54</f>
        <v>6.9484090909090952</v>
      </c>
      <c r="M39" s="91">
        <f t="shared" si="1"/>
        <v>15.440909090909095</v>
      </c>
      <c r="N39" s="91">
        <f t="shared" si="9"/>
        <v>3.9374318181818193</v>
      </c>
      <c r="O39" s="99">
        <f t="shared" si="10"/>
        <v>19.378340909090916</v>
      </c>
      <c r="Q39" s="52"/>
      <c r="R39" s="53"/>
      <c r="S39" s="53"/>
      <c r="T39"/>
    </row>
    <row r="40" spans="2:20" s="2" customFormat="1" ht="12.75" customHeight="1">
      <c r="B40" s="105">
        <f t="shared" si="13"/>
        <v>9</v>
      </c>
      <c r="C40" s="106">
        <v>0</v>
      </c>
      <c r="D40" s="149">
        <v>0</v>
      </c>
      <c r="E40" s="107">
        <f t="shared" si="14"/>
        <v>0</v>
      </c>
      <c r="F40" s="69">
        <f>IF(D40&gt;0,F39,0)</f>
        <v>0</v>
      </c>
      <c r="G40" s="69">
        <f>IF(D40&gt;0,G39,0)</f>
        <v>0</v>
      </c>
      <c r="H40" s="108">
        <f t="shared" si="11"/>
        <v>0</v>
      </c>
      <c r="I40" s="25"/>
      <c r="Q40" s="52"/>
      <c r="R40" s="53"/>
      <c r="S40" s="53"/>
      <c r="T40"/>
    </row>
    <row r="41" spans="2:20" s="2" customFormat="1" ht="12.75" customHeight="1">
      <c r="B41" s="105">
        <f t="shared" si="13"/>
        <v>10</v>
      </c>
      <c r="C41" s="106">
        <v>0</v>
      </c>
      <c r="D41" s="149">
        <v>0</v>
      </c>
      <c r="E41" s="107">
        <f t="shared" si="14"/>
        <v>0</v>
      </c>
      <c r="F41" s="69">
        <f t="shared" si="16"/>
        <v>0</v>
      </c>
      <c r="G41" s="69">
        <f t="shared" si="15"/>
        <v>0</v>
      </c>
      <c r="H41" s="108">
        <f t="shared" si="11"/>
        <v>0</v>
      </c>
      <c r="I41" s="25"/>
      <c r="J41" s="130"/>
      <c r="K41" s="131"/>
      <c r="L41" s="131"/>
      <c r="M41" s="131"/>
      <c r="N41" s="131"/>
      <c r="O41" s="131"/>
      <c r="Q41" s="52"/>
      <c r="R41" s="53"/>
      <c r="S41" s="53"/>
      <c r="T41"/>
    </row>
    <row r="42" spans="2:20" s="2" customFormat="1" ht="12.75" customHeight="1">
      <c r="B42" s="105">
        <f t="shared" si="13"/>
        <v>11</v>
      </c>
      <c r="C42" s="106">
        <v>0</v>
      </c>
      <c r="D42" s="149">
        <v>0</v>
      </c>
      <c r="E42" s="107">
        <f t="shared" si="14"/>
        <v>0</v>
      </c>
      <c r="F42" s="69">
        <f t="shared" si="16"/>
        <v>0</v>
      </c>
      <c r="G42" s="69">
        <f t="shared" si="15"/>
        <v>0</v>
      </c>
      <c r="H42" s="108">
        <f t="shared" si="11"/>
        <v>0</v>
      </c>
      <c r="I42" s="25"/>
      <c r="J42" s="132"/>
      <c r="K42" s="148">
        <v>0</v>
      </c>
      <c r="L42" s="133"/>
      <c r="M42" s="133"/>
      <c r="N42" s="133"/>
      <c r="O42" s="133"/>
      <c r="Q42" s="52"/>
      <c r="R42" s="53"/>
      <c r="S42" s="53"/>
      <c r="T42"/>
    </row>
    <row r="43" spans="2:20" s="2" customFormat="1" ht="12.75" customHeight="1">
      <c r="B43" s="105">
        <f t="shared" si="13"/>
        <v>12</v>
      </c>
      <c r="C43" s="106">
        <v>0</v>
      </c>
      <c r="D43" s="149">
        <v>0</v>
      </c>
      <c r="E43" s="107">
        <f t="shared" si="14"/>
        <v>0</v>
      </c>
      <c r="F43" s="69">
        <f t="shared" si="16"/>
        <v>0</v>
      </c>
      <c r="G43" s="69">
        <f t="shared" si="15"/>
        <v>0</v>
      </c>
      <c r="H43" s="108">
        <f t="shared" si="11"/>
        <v>0</v>
      </c>
      <c r="I43" s="25"/>
      <c r="J43" s="132"/>
      <c r="K43" s="133"/>
      <c r="L43" s="133"/>
      <c r="M43" s="133"/>
      <c r="N43" s="133"/>
      <c r="O43" s="133"/>
      <c r="Q43" s="52"/>
      <c r="R43" s="53"/>
      <c r="S43" s="53"/>
      <c r="T43"/>
    </row>
    <row r="44" spans="2:20" s="2" customFormat="1" ht="12.75" customHeight="1">
      <c r="B44" s="105">
        <f t="shared" si="13"/>
        <v>13</v>
      </c>
      <c r="C44" s="106">
        <v>0</v>
      </c>
      <c r="D44" s="149">
        <v>0</v>
      </c>
      <c r="E44" s="107">
        <f t="shared" si="14"/>
        <v>0</v>
      </c>
      <c r="F44" s="69">
        <f t="shared" si="16"/>
        <v>0</v>
      </c>
      <c r="G44" s="69">
        <f t="shared" si="15"/>
        <v>0</v>
      </c>
      <c r="H44" s="108">
        <f t="shared" si="11"/>
        <v>0</v>
      </c>
      <c r="I44" s="25"/>
      <c r="J44" s="132"/>
      <c r="K44" s="133"/>
      <c r="L44" s="133"/>
      <c r="M44" s="133"/>
      <c r="N44" s="133"/>
      <c r="O44" s="133"/>
      <c r="Q44" s="52"/>
      <c r="R44" s="53"/>
      <c r="S44" s="53"/>
      <c r="T44"/>
    </row>
    <row r="45" spans="2:20" s="2" customFormat="1" ht="12.75" customHeight="1">
      <c r="B45" s="105">
        <f t="shared" si="13"/>
        <v>14</v>
      </c>
      <c r="C45" s="106">
        <v>0</v>
      </c>
      <c r="D45" s="149">
        <v>0</v>
      </c>
      <c r="E45" s="107">
        <f t="shared" si="14"/>
        <v>0</v>
      </c>
      <c r="F45" s="69">
        <f t="shared" si="16"/>
        <v>0</v>
      </c>
      <c r="G45" s="69">
        <f t="shared" si="15"/>
        <v>0</v>
      </c>
      <c r="H45" s="108">
        <f t="shared" si="11"/>
        <v>0</v>
      </c>
      <c r="I45" s="25"/>
      <c r="J45" s="134"/>
      <c r="K45" s="135"/>
      <c r="L45" s="135"/>
      <c r="M45" s="136"/>
      <c r="N45" s="136"/>
      <c r="O45" s="137"/>
      <c r="P45" s="51"/>
      <c r="Q45" s="52"/>
      <c r="R45" s="53"/>
      <c r="S45" s="53"/>
      <c r="T45"/>
    </row>
    <row r="46" spans="2:20" s="2" customFormat="1" ht="12.75" customHeight="1">
      <c r="B46" s="105">
        <f t="shared" si="13"/>
        <v>15</v>
      </c>
      <c r="C46" s="106">
        <v>0</v>
      </c>
      <c r="D46" s="149">
        <v>0</v>
      </c>
      <c r="E46" s="107">
        <f t="shared" si="14"/>
        <v>0</v>
      </c>
      <c r="F46" s="69">
        <f t="shared" si="16"/>
        <v>0</v>
      </c>
      <c r="G46" s="69">
        <f t="shared" si="15"/>
        <v>0</v>
      </c>
      <c r="H46" s="108">
        <f t="shared" si="11"/>
        <v>0</v>
      </c>
      <c r="I46" s="25"/>
      <c r="J46" s="166"/>
      <c r="K46" s="167"/>
      <c r="L46" s="167"/>
      <c r="M46" s="167"/>
      <c r="N46" s="138"/>
      <c r="O46" s="137"/>
      <c r="T46"/>
    </row>
    <row r="47" spans="2:20" s="2" customFormat="1" ht="15" customHeight="1">
      <c r="B47" s="31"/>
      <c r="C47" s="25"/>
      <c r="D47" s="25"/>
      <c r="E47" s="104"/>
      <c r="F47" s="168" t="s">
        <v>15</v>
      </c>
      <c r="G47" s="169"/>
      <c r="H47" s="99">
        <f>SUM(H32:H46)</f>
        <v>7.4924999999999997</v>
      </c>
      <c r="I47" s="26"/>
      <c r="J47" s="102"/>
      <c r="K47" s="128"/>
      <c r="L47" s="128"/>
      <c r="M47" s="128"/>
      <c r="N47" s="128"/>
      <c r="O47" s="128"/>
      <c r="P47" s="92"/>
      <c r="Q47" s="92"/>
      <c r="R47" s="92"/>
      <c r="S47" s="92"/>
      <c r="T47"/>
    </row>
    <row r="48" spans="2:20" s="2" customFormat="1" ht="12.75" customHeight="1">
      <c r="B48" s="31"/>
      <c r="C48" s="25"/>
      <c r="D48" s="25"/>
      <c r="E48" s="25"/>
      <c r="F48" s="25"/>
      <c r="G48" s="25"/>
      <c r="H48" s="54"/>
      <c r="I48" s="26"/>
      <c r="J48" s="101">
        <v>0</v>
      </c>
      <c r="K48" s="129"/>
      <c r="L48" s="129"/>
      <c r="M48" s="129"/>
      <c r="N48" s="129"/>
      <c r="O48" s="129"/>
      <c r="P48" s="94"/>
      <c r="Q48" s="29"/>
      <c r="R48" s="29"/>
      <c r="S48" s="92"/>
      <c r="T48"/>
    </row>
    <row r="49" spans="2:20" s="2" customFormat="1" ht="17.100000000000001" customHeight="1">
      <c r="C49" s="163" t="s">
        <v>53</v>
      </c>
      <c r="D49" s="163"/>
      <c r="E49" s="163"/>
      <c r="F49" s="163"/>
      <c r="G49" s="163"/>
      <c r="H49" s="115" t="s">
        <v>6</v>
      </c>
      <c r="I49" s="26"/>
      <c r="J49" s="103"/>
      <c r="K49" s="129"/>
      <c r="L49" s="129"/>
      <c r="M49" s="129">
        <v>0</v>
      </c>
      <c r="N49" s="129"/>
      <c r="O49" s="129"/>
      <c r="P49" s="94"/>
      <c r="Q49" s="29"/>
      <c r="R49" s="29"/>
      <c r="S49" s="93"/>
      <c r="T49"/>
    </row>
    <row r="50" spans="2:20" s="2" customFormat="1" ht="12.75" customHeight="1">
      <c r="C50" s="178" t="s">
        <v>48</v>
      </c>
      <c r="D50" s="178"/>
      <c r="E50" s="178"/>
      <c r="F50" s="178"/>
      <c r="G50" s="178"/>
      <c r="H50" s="68">
        <v>0</v>
      </c>
      <c r="I50" s="26"/>
      <c r="J50" s="103"/>
      <c r="K50" s="129"/>
      <c r="L50" s="129"/>
      <c r="M50" s="129"/>
      <c r="N50" s="129"/>
      <c r="O50" s="129"/>
      <c r="P50" s="94"/>
      <c r="Q50" s="29"/>
      <c r="R50" s="29"/>
      <c r="S50" s="93"/>
      <c r="T50"/>
    </row>
    <row r="51" spans="2:20" s="2" customFormat="1" ht="12.75" customHeight="1">
      <c r="C51" s="178" t="s">
        <v>49</v>
      </c>
      <c r="D51" s="178"/>
      <c r="E51" s="178"/>
      <c r="F51" s="178"/>
      <c r="G51" s="178"/>
      <c r="H51" s="68">
        <v>0</v>
      </c>
      <c r="I51" s="26"/>
      <c r="J51" s="103"/>
      <c r="K51" s="129"/>
      <c r="L51" s="129"/>
      <c r="M51" s="129"/>
      <c r="N51" s="129"/>
      <c r="O51" s="129"/>
      <c r="P51" s="94"/>
      <c r="Q51" s="29"/>
      <c r="R51" s="29"/>
      <c r="S51" s="93"/>
      <c r="T51"/>
    </row>
    <row r="52" spans="2:20" s="2" customFormat="1" ht="12.75" customHeight="1">
      <c r="C52" s="178" t="s">
        <v>50</v>
      </c>
      <c r="D52" s="178"/>
      <c r="E52" s="178"/>
      <c r="F52" s="178"/>
      <c r="G52" s="178"/>
      <c r="H52" s="68">
        <v>0</v>
      </c>
      <c r="I52" s="27"/>
      <c r="J52" s="103"/>
      <c r="K52" s="129"/>
      <c r="L52" s="129"/>
      <c r="M52" s="129"/>
      <c r="N52" s="129"/>
      <c r="O52" s="129"/>
      <c r="P52" s="94"/>
      <c r="Q52" s="29"/>
      <c r="R52" s="29"/>
      <c r="S52" s="93"/>
      <c r="T52"/>
    </row>
    <row r="53" spans="2:20" s="2" customFormat="1" ht="12.75" customHeight="1">
      <c r="C53" s="178" t="s">
        <v>46</v>
      </c>
      <c r="D53" s="178"/>
      <c r="E53" s="178"/>
      <c r="F53" s="178"/>
      <c r="G53" s="178"/>
      <c r="H53" s="68">
        <v>0</v>
      </c>
      <c r="I53" s="28"/>
      <c r="J53" s="103"/>
      <c r="K53" s="129"/>
      <c r="L53" s="129"/>
      <c r="M53" s="129"/>
      <c r="N53" s="129"/>
      <c r="O53" s="139"/>
      <c r="P53" s="94"/>
      <c r="Q53" s="29"/>
      <c r="R53" s="29"/>
      <c r="S53" s="93"/>
      <c r="T53"/>
    </row>
    <row r="54" spans="2:20" s="2" customFormat="1" ht="20.100000000000001" customHeight="1">
      <c r="C54" s="150"/>
      <c r="D54" s="179" t="s">
        <v>47</v>
      </c>
      <c r="E54" s="180"/>
      <c r="F54" s="180"/>
      <c r="G54" s="181"/>
      <c r="H54" s="99">
        <f>H29+H47+H50+H51+H52+H53</f>
        <v>8.4924999999999997</v>
      </c>
      <c r="I54" s="28"/>
      <c r="J54" s="103"/>
      <c r="K54" s="129"/>
      <c r="L54" s="129"/>
      <c r="M54" s="129"/>
      <c r="N54" s="129"/>
      <c r="O54" s="139"/>
      <c r="P54" s="94"/>
      <c r="Q54" s="29"/>
      <c r="R54" s="29"/>
      <c r="S54" s="93"/>
      <c r="T54"/>
    </row>
    <row r="55" spans="2:20" s="2" customFormat="1" ht="13.5" customHeight="1">
      <c r="B55" s="48"/>
      <c r="F55" s="175">
        <v>0</v>
      </c>
      <c r="G55" s="175"/>
      <c r="H55" s="175"/>
      <c r="I55" s="28"/>
      <c r="J55" s="25"/>
      <c r="K55" s="25"/>
      <c r="L55" s="25"/>
      <c r="M55" s="25"/>
      <c r="N55" s="25"/>
      <c r="O55" s="30"/>
      <c r="P55" s="25"/>
      <c r="Q55" s="25"/>
      <c r="R55" s="25"/>
      <c r="S55" s="25"/>
      <c r="T55"/>
    </row>
    <row r="56" spans="2:20" s="2" customFormat="1" ht="13.5" customHeight="1">
      <c r="B56" s="50" t="s">
        <v>2</v>
      </c>
      <c r="C56" s="39"/>
      <c r="F56" s="31"/>
      <c r="G56" s="14"/>
      <c r="H56" s="8"/>
      <c r="I56" s="25"/>
      <c r="J56" s="25"/>
      <c r="K56" s="25"/>
      <c r="L56" s="25"/>
      <c r="M56" s="25"/>
      <c r="N56" s="25"/>
      <c r="O56" s="30"/>
      <c r="P56" s="25"/>
      <c r="Q56" s="25"/>
      <c r="R56" s="25"/>
      <c r="S56" s="25"/>
      <c r="T56"/>
    </row>
    <row r="57" spans="2:20" ht="12.75" customHeight="1">
      <c r="B57" s="50" t="s">
        <v>2</v>
      </c>
      <c r="C57" s="39"/>
      <c r="D57" s="9"/>
      <c r="E57" s="9"/>
      <c r="F57" s="9"/>
      <c r="G57" s="9"/>
      <c r="H57" s="9"/>
      <c r="I57" s="29"/>
      <c r="J57" s="29"/>
      <c r="K57" s="29"/>
      <c r="L57" s="29"/>
      <c r="M57" s="29"/>
      <c r="N57" s="29"/>
      <c r="O57" s="30"/>
      <c r="P57" s="29"/>
      <c r="Q57" s="29"/>
      <c r="R57" s="29"/>
      <c r="S57" s="29"/>
    </row>
    <row r="58" spans="2:20" s="2" customFormat="1" ht="12.75" customHeight="1">
      <c r="B58" s="3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0"/>
      <c r="P58" s="25"/>
      <c r="Q58" s="25"/>
      <c r="R58" s="25"/>
      <c r="S58" s="25"/>
      <c r="T58"/>
    </row>
    <row r="59" spans="2:20" s="2" customFormat="1" ht="12.75" customHeight="1">
      <c r="B59" s="48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30"/>
      <c r="P59" s="25"/>
      <c r="Q59" s="25"/>
      <c r="R59" s="25"/>
      <c r="S59" s="25"/>
      <c r="T59"/>
    </row>
    <row r="60" spans="2:20" s="2" customFormat="1" ht="12.75" customHeight="1">
      <c r="B60" s="48"/>
      <c r="D60" s="176"/>
      <c r="E60" s="176"/>
      <c r="F60" s="13"/>
      <c r="G60" s="15"/>
      <c r="H60" s="20"/>
      <c r="O60" s="3"/>
      <c r="T60"/>
    </row>
    <row r="61" spans="2:20" s="2" customFormat="1" ht="12.75" customHeight="1">
      <c r="B61" s="40"/>
      <c r="C61" s="12"/>
      <c r="D61" s="177"/>
      <c r="E61" s="177"/>
      <c r="F61" s="16"/>
      <c r="G61" s="16"/>
      <c r="H61" s="17"/>
      <c r="I61" s="4"/>
      <c r="O61" s="3"/>
      <c r="T61"/>
    </row>
    <row r="62" spans="2:20" s="2" customFormat="1" ht="12.75" customHeight="1">
      <c r="B62" s="40"/>
      <c r="C62" s="12"/>
      <c r="D62" s="172"/>
      <c r="E62" s="172"/>
      <c r="F62" s="16"/>
      <c r="G62" s="16"/>
      <c r="H62" s="18"/>
      <c r="I62" s="4"/>
      <c r="O62" s="3"/>
      <c r="T62"/>
    </row>
    <row r="63" spans="2:20" s="2" customFormat="1" ht="12.75" customHeight="1">
      <c r="B63" s="40"/>
      <c r="C63" s="12"/>
      <c r="D63" s="172"/>
      <c r="E63" s="172"/>
      <c r="F63" s="16"/>
      <c r="G63" s="16"/>
      <c r="H63" s="19"/>
      <c r="I63" s="4"/>
      <c r="O63" s="3"/>
      <c r="T63"/>
    </row>
    <row r="64" spans="2:20" s="2" customFormat="1" ht="12.75" customHeight="1">
      <c r="B64" s="40"/>
      <c r="C64" s="12"/>
      <c r="D64" s="12"/>
      <c r="E64" s="12"/>
      <c r="F64" s="16"/>
      <c r="G64" s="32"/>
      <c r="H64" s="32"/>
      <c r="I64" s="4"/>
      <c r="O64" s="3"/>
      <c r="T64"/>
    </row>
    <row r="65" spans="2:20" s="2" customFormat="1" ht="12.75" customHeight="1">
      <c r="B65" s="49"/>
      <c r="C65" s="33"/>
      <c r="D65" s="34"/>
      <c r="E65" s="34"/>
      <c r="F65" s="34"/>
      <c r="G65" s="34"/>
      <c r="H65" s="34"/>
      <c r="I65" s="4"/>
      <c r="O65" s="3"/>
      <c r="P65" s="3"/>
      <c r="Q65" s="3"/>
      <c r="R65"/>
      <c r="S65"/>
      <c r="T65"/>
    </row>
    <row r="66" spans="2:20" s="2" customFormat="1" ht="12.75" customHeight="1">
      <c r="B66" s="49"/>
      <c r="C66" s="33"/>
      <c r="D66" s="34"/>
      <c r="E66" s="34"/>
      <c r="F66" s="34"/>
      <c r="G66" s="34"/>
      <c r="H66" s="34"/>
      <c r="I66" s="4"/>
      <c r="O66" s="3"/>
      <c r="P66" s="3"/>
      <c r="Q66" s="3"/>
      <c r="R66"/>
      <c r="S66"/>
      <c r="T66"/>
    </row>
    <row r="67" spans="2:20" s="2" customFormat="1" ht="12.75" customHeight="1">
      <c r="B67" s="49"/>
      <c r="C67" s="33"/>
      <c r="D67" s="35"/>
      <c r="E67" s="35"/>
      <c r="F67" s="35"/>
      <c r="G67" s="35"/>
      <c r="H67" s="35"/>
      <c r="I67" s="36"/>
      <c r="J67"/>
      <c r="K67"/>
      <c r="L67"/>
      <c r="M67"/>
      <c r="N67"/>
      <c r="O67"/>
      <c r="P67"/>
      <c r="Q67"/>
      <c r="R67"/>
      <c r="S67"/>
      <c r="T67"/>
    </row>
    <row r="68" spans="2:20" s="2" customFormat="1" ht="12.75" customHeight="1">
      <c r="B68" s="49"/>
      <c r="C68" s="33"/>
      <c r="D68" s="9"/>
      <c r="E68" s="9"/>
      <c r="F68" s="9"/>
      <c r="G68" s="9"/>
      <c r="H68" s="9"/>
      <c r="I68" s="37"/>
      <c r="J68"/>
      <c r="K68"/>
      <c r="L68"/>
      <c r="M68"/>
      <c r="N68"/>
      <c r="O68"/>
      <c r="P68"/>
      <c r="Q68"/>
      <c r="R68"/>
      <c r="S68"/>
      <c r="T68"/>
    </row>
    <row r="69" spans="2:20" s="2" customFormat="1" ht="12.75" customHeight="1">
      <c r="B69" s="49"/>
      <c r="C69" s="33"/>
      <c r="D69" s="38"/>
      <c r="E69" s="38"/>
      <c r="F69" s="38"/>
      <c r="G69" s="38"/>
      <c r="H69" s="38"/>
      <c r="I69" s="37"/>
      <c r="J69"/>
      <c r="K69"/>
      <c r="L69"/>
      <c r="M69"/>
      <c r="N69"/>
      <c r="O69"/>
      <c r="P69"/>
      <c r="Q69"/>
      <c r="R69"/>
      <c r="S69"/>
      <c r="T69"/>
    </row>
    <row r="70" spans="2:20" s="2" customFormat="1" ht="12.75" customHeight="1">
      <c r="B70" s="49"/>
      <c r="C70" s="33"/>
      <c r="D70" s="10"/>
      <c r="E70" s="10"/>
      <c r="F70" s="10"/>
      <c r="G70" s="10"/>
      <c r="H70" s="10"/>
      <c r="I70" s="37"/>
      <c r="J70"/>
      <c r="K70"/>
      <c r="L70"/>
      <c r="M70"/>
      <c r="N70"/>
      <c r="O70"/>
      <c r="P70"/>
      <c r="Q70"/>
      <c r="R70"/>
      <c r="S70"/>
      <c r="T70"/>
    </row>
    <row r="71" spans="2:20" s="2" customFormat="1" ht="12.75" customHeight="1">
      <c r="B71" s="49"/>
      <c r="C71" s="33"/>
      <c r="D71" s="11"/>
      <c r="E71" s="11"/>
      <c r="F71" s="11"/>
      <c r="G71" s="11"/>
      <c r="H71" s="11"/>
    </row>
    <row r="72" spans="2:20" s="2" customFormat="1" ht="12.75" customHeight="1">
      <c r="B72" s="49"/>
      <c r="C72" s="33"/>
      <c r="D72" s="11"/>
      <c r="E72" s="11"/>
      <c r="F72" s="11"/>
      <c r="G72" s="11"/>
      <c r="H72" s="11"/>
    </row>
    <row r="73" spans="2:20" s="2" customFormat="1" ht="12.75" customHeight="1">
      <c r="B73" s="49"/>
      <c r="C73" s="33"/>
      <c r="D73" s="9"/>
      <c r="E73" s="9"/>
      <c r="F73" s="9"/>
      <c r="G73" s="9"/>
      <c r="H73" s="9"/>
    </row>
  </sheetData>
  <sheetProtection algorithmName="SHA-512" hashValue="c/VUm6mvH961KT4e0ftAH5lL8ca8TxilyTwtiCppNdFhlF+aiTrychKkpuwyhLMYVeffOyvZ1DVw6KHawI43pA==" saltValue="GI4VuJBnaJa9c4jrZKkfIw==" spinCount="100000" sheet="1" objects="1" scenarios="1" selectLockedCells="1"/>
  <mergeCells count="18">
    <mergeCell ref="D63:E63"/>
    <mergeCell ref="D11:H11"/>
    <mergeCell ref="F55:H55"/>
    <mergeCell ref="D60:E60"/>
    <mergeCell ref="D61:E61"/>
    <mergeCell ref="D62:E62"/>
    <mergeCell ref="C52:G52"/>
    <mergeCell ref="C53:G53"/>
    <mergeCell ref="E29:G29"/>
    <mergeCell ref="C50:G50"/>
    <mergeCell ref="C51:G51"/>
    <mergeCell ref="D54:G54"/>
    <mergeCell ref="J7:M7"/>
    <mergeCell ref="C49:G49"/>
    <mergeCell ref="J4:K5"/>
    <mergeCell ref="J46:M46"/>
    <mergeCell ref="F47:G47"/>
    <mergeCell ref="B11:C11"/>
  </mergeCells>
  <phoneticPr fontId="3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landscape" verticalDpi="4" r:id="rId1"/>
  <headerFooter alignWithMargins="0"/>
  <ignoredErrors>
    <ignoredError sqref="B3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P46"/>
  <sheetViews>
    <sheetView showGridLines="0" showZeros="0" zoomScaleNormal="100" workbookViewId="0">
      <selection activeCell="M11" sqref="M11"/>
    </sheetView>
  </sheetViews>
  <sheetFormatPr defaultRowHeight="13.2"/>
  <cols>
    <col min="1" max="1" width="3.6640625" customWidth="1"/>
    <col min="2" max="2" width="4.6640625" customWidth="1"/>
    <col min="3" max="3" width="30.6640625" customWidth="1"/>
    <col min="4" max="4" width="9.33203125" customWidth="1"/>
    <col min="5" max="5" width="8.21875" customWidth="1"/>
    <col min="6" max="6" width="12.6640625" customWidth="1"/>
    <col min="7" max="7" width="10.21875" customWidth="1"/>
    <col min="8" max="8" width="14.6640625" customWidth="1"/>
    <col min="9" max="9" width="3.6640625" customWidth="1"/>
    <col min="12" max="12" width="14.6640625" customWidth="1"/>
    <col min="13" max="13" width="13" customWidth="1"/>
    <col min="14" max="14" width="12.109375" customWidth="1"/>
    <col min="15" max="15" width="13.21875" customWidth="1"/>
    <col min="16" max="16" width="14.6640625" customWidth="1"/>
  </cols>
  <sheetData>
    <row r="1" spans="2:16" ht="5.0999999999999996" customHeight="1"/>
    <row r="2" spans="2:16" ht="6.6" customHeight="1"/>
    <row r="8" spans="2:16" ht="21.75" customHeight="1">
      <c r="B8" s="119" t="s">
        <v>10</v>
      </c>
      <c r="C8" s="1"/>
      <c r="D8" s="2"/>
      <c r="E8" s="2"/>
      <c r="F8" s="2"/>
      <c r="G8" s="2"/>
      <c r="H8" s="2"/>
    </row>
    <row r="9" spans="2:16" ht="13.8" thickBot="1">
      <c r="B9" s="48"/>
      <c r="C9" s="2"/>
      <c r="D9" s="2"/>
      <c r="E9" s="2"/>
      <c r="F9" s="2"/>
      <c r="G9" s="2"/>
      <c r="H9" s="2"/>
    </row>
    <row r="10" spans="2:16" ht="16.2" thickBot="1">
      <c r="B10" s="70"/>
      <c r="C10" s="113" t="s">
        <v>17</v>
      </c>
      <c r="D10" s="173" t="s">
        <v>44</v>
      </c>
      <c r="E10" s="174"/>
      <c r="F10" s="174"/>
      <c r="G10" s="174"/>
      <c r="H10" s="174"/>
      <c r="J10" s="96"/>
      <c r="K10" s="182" t="s">
        <v>38</v>
      </c>
      <c r="L10" s="183"/>
      <c r="M10" s="85">
        <v>0.255</v>
      </c>
      <c r="N10" s="6"/>
      <c r="O10" s="1"/>
    </row>
    <row r="11" spans="2:16" ht="16.2" thickBot="1">
      <c r="B11" s="48"/>
      <c r="C11" s="2"/>
      <c r="D11" s="2"/>
      <c r="E11" s="2"/>
      <c r="F11" s="2"/>
      <c r="G11" s="2"/>
      <c r="H11" s="2"/>
      <c r="J11" s="5"/>
      <c r="K11" s="6"/>
      <c r="L11" s="6"/>
      <c r="M11" s="6"/>
      <c r="N11" s="6"/>
      <c r="O11" s="1"/>
    </row>
    <row r="12" spans="2:16" ht="24.75" customHeight="1" thickBot="1">
      <c r="B12" s="157"/>
      <c r="C12" s="158" t="s">
        <v>42</v>
      </c>
      <c r="D12" s="121" t="s">
        <v>3</v>
      </c>
      <c r="E12" s="121" t="s">
        <v>12</v>
      </c>
      <c r="F12" s="121" t="s">
        <v>4</v>
      </c>
      <c r="G12" s="121" t="s">
        <v>11</v>
      </c>
      <c r="H12" s="121" t="s">
        <v>6</v>
      </c>
      <c r="J12" s="123" t="s">
        <v>0</v>
      </c>
      <c r="K12" s="123" t="s">
        <v>1</v>
      </c>
      <c r="L12" s="124" t="s">
        <v>39</v>
      </c>
      <c r="M12" s="125" t="s">
        <v>54</v>
      </c>
      <c r="N12" s="125" t="s">
        <v>37</v>
      </c>
      <c r="O12" s="126" t="s">
        <v>41</v>
      </c>
      <c r="P12" s="20"/>
    </row>
    <row r="13" spans="2:16">
      <c r="B13" s="56">
        <v>1</v>
      </c>
      <c r="C13" s="46" t="s">
        <v>19</v>
      </c>
      <c r="D13" s="73">
        <v>20</v>
      </c>
      <c r="E13" s="73" t="s">
        <v>20</v>
      </c>
      <c r="F13" s="67">
        <v>25</v>
      </c>
      <c r="G13" s="74">
        <v>10</v>
      </c>
      <c r="H13" s="75">
        <f>+D13*F13/(100-G13)*100</f>
        <v>555.55555555555554</v>
      </c>
      <c r="J13" s="88">
        <v>0.2</v>
      </c>
      <c r="K13" s="151">
        <f t="shared" ref="K13:K38" si="0">1/(100%-J13)</f>
        <v>1.25</v>
      </c>
      <c r="L13" s="90">
        <f>M13-H46</f>
        <v>845.85347222222254</v>
      </c>
      <c r="M13" s="97">
        <f t="shared" ref="M13:M38" si="1">H$46*K13</f>
        <v>4229.2673611111113</v>
      </c>
      <c r="N13" s="97">
        <f>M13*M$10</f>
        <v>1078.4631770833334</v>
      </c>
      <c r="O13" s="84">
        <f>IF(N13=0,0,M13+N13)</f>
        <v>5307.7305381944443</v>
      </c>
      <c r="P13" s="53"/>
    </row>
    <row r="14" spans="2:16">
      <c r="B14" s="57">
        <v>2</v>
      </c>
      <c r="C14" s="46" t="s">
        <v>21</v>
      </c>
      <c r="D14" s="69">
        <v>20</v>
      </c>
      <c r="E14" s="74" t="str">
        <f>IF($D14&gt;0,E13,0)</f>
        <v>m</v>
      </c>
      <c r="F14" s="68">
        <v>15</v>
      </c>
      <c r="G14" s="74">
        <v>10</v>
      </c>
      <c r="H14" s="75">
        <f t="shared" ref="H14:H22" si="2">+D14*F14/(100-G14)*100</f>
        <v>333.33333333333337</v>
      </c>
      <c r="J14" s="45">
        <f>IF(J13&gt;98%,0,J13+1%)</f>
        <v>0.21000000000000002</v>
      </c>
      <c r="K14" s="152">
        <f t="shared" si="0"/>
        <v>1.2658227848101264</v>
      </c>
      <c r="L14" s="91">
        <f>M14-H46</f>
        <v>899.3885021097044</v>
      </c>
      <c r="M14" s="98">
        <f t="shared" si="1"/>
        <v>4282.8023909985932</v>
      </c>
      <c r="N14" s="98">
        <f t="shared" ref="N14:N38" si="3">M14*M$10</f>
        <v>1092.1146097046412</v>
      </c>
      <c r="O14" s="99">
        <f t="shared" ref="O14:O38" si="4">IF(N14=0,0,M14+N14)</f>
        <v>5374.9170007032344</v>
      </c>
      <c r="P14" s="53"/>
    </row>
    <row r="15" spans="2:16">
      <c r="B15" s="58">
        <v>3</v>
      </c>
      <c r="C15" s="46" t="s">
        <v>22</v>
      </c>
      <c r="D15" s="77">
        <v>3.5</v>
      </c>
      <c r="E15" s="74" t="str">
        <f t="shared" ref="E15:E22" si="5">IF($D15&gt;0,E14,0)</f>
        <v>m</v>
      </c>
      <c r="F15" s="68">
        <v>25</v>
      </c>
      <c r="G15" s="74">
        <v>0</v>
      </c>
      <c r="H15" s="75">
        <f t="shared" si="2"/>
        <v>87.5</v>
      </c>
      <c r="J15" s="44">
        <f t="shared" ref="J15:J38" si="6">IF(J14&gt;98%,0,J14+1%)</f>
        <v>0.22000000000000003</v>
      </c>
      <c r="K15" s="153">
        <f t="shared" si="0"/>
        <v>1.2820512820512819</v>
      </c>
      <c r="L15" s="90">
        <f>M15-H46</f>
        <v>954.29622507122485</v>
      </c>
      <c r="M15" s="97">
        <f t="shared" si="1"/>
        <v>4337.7101139601136</v>
      </c>
      <c r="N15" s="97">
        <f t="shared" si="3"/>
        <v>1106.116079059829</v>
      </c>
      <c r="O15" s="84">
        <f t="shared" si="4"/>
        <v>5443.8261930199424</v>
      </c>
      <c r="P15" s="53"/>
    </row>
    <row r="16" spans="2:16">
      <c r="B16" s="57">
        <v>4</v>
      </c>
      <c r="C16" s="46" t="s">
        <v>23</v>
      </c>
      <c r="D16" s="76">
        <v>1</v>
      </c>
      <c r="E16" s="74" t="s">
        <v>24</v>
      </c>
      <c r="F16" s="68">
        <v>890</v>
      </c>
      <c r="G16" s="74">
        <v>0</v>
      </c>
      <c r="H16" s="75">
        <f t="shared" si="2"/>
        <v>890</v>
      </c>
      <c r="J16" s="89">
        <f t="shared" si="6"/>
        <v>0.23000000000000004</v>
      </c>
      <c r="K16" s="154">
        <f t="shared" si="0"/>
        <v>1.2987012987012987</v>
      </c>
      <c r="L16" s="91">
        <f>M16-H46</f>
        <v>1010.6301226551227</v>
      </c>
      <c r="M16" s="98">
        <f t="shared" si="1"/>
        <v>4394.0440115440115</v>
      </c>
      <c r="N16" s="98">
        <f t="shared" si="3"/>
        <v>1120.481222943723</v>
      </c>
      <c r="O16" s="99">
        <f t="shared" si="4"/>
        <v>5514.5252344877345</v>
      </c>
      <c r="P16" s="53"/>
    </row>
    <row r="17" spans="2:16">
      <c r="B17" s="57">
        <v>5</v>
      </c>
      <c r="C17" s="46" t="s">
        <v>25</v>
      </c>
      <c r="D17" s="76">
        <v>1</v>
      </c>
      <c r="E17" s="74" t="s">
        <v>18</v>
      </c>
      <c r="F17" s="68">
        <v>30</v>
      </c>
      <c r="G17" s="74">
        <v>0</v>
      </c>
      <c r="H17" s="75">
        <f t="shared" si="2"/>
        <v>30</v>
      </c>
      <c r="J17" s="44">
        <f t="shared" si="6"/>
        <v>0.24000000000000005</v>
      </c>
      <c r="K17" s="153">
        <f t="shared" si="0"/>
        <v>1.3157894736842106</v>
      </c>
      <c r="L17" s="90">
        <f>M17-H46</f>
        <v>1068.4464912280705</v>
      </c>
      <c r="M17" s="97">
        <f t="shared" si="1"/>
        <v>4451.8603801169593</v>
      </c>
      <c r="N17" s="97">
        <f t="shared" si="3"/>
        <v>1135.2243969298247</v>
      </c>
      <c r="O17" s="84">
        <f t="shared" si="4"/>
        <v>5587.0847770467844</v>
      </c>
      <c r="P17" s="53"/>
    </row>
    <row r="18" spans="2:16">
      <c r="B18" s="57">
        <v>6</v>
      </c>
      <c r="C18" s="46" t="s">
        <v>26</v>
      </c>
      <c r="D18" s="76">
        <v>10</v>
      </c>
      <c r="E18" s="74" t="str">
        <f t="shared" si="5"/>
        <v>kpl</v>
      </c>
      <c r="F18" s="68">
        <v>19</v>
      </c>
      <c r="G18" s="74">
        <v>0</v>
      </c>
      <c r="H18" s="75">
        <f t="shared" si="2"/>
        <v>190</v>
      </c>
      <c r="J18" s="89">
        <f t="shared" si="6"/>
        <v>0.25000000000000006</v>
      </c>
      <c r="K18" s="154">
        <f t="shared" si="0"/>
        <v>1.3333333333333333</v>
      </c>
      <c r="L18" s="91">
        <f>M18-H46</f>
        <v>1127.8046296296293</v>
      </c>
      <c r="M18" s="98">
        <f t="shared" si="1"/>
        <v>4511.2185185185181</v>
      </c>
      <c r="N18" s="98">
        <f t="shared" si="3"/>
        <v>1150.3607222222222</v>
      </c>
      <c r="O18" s="99">
        <f t="shared" si="4"/>
        <v>5661.5792407407407</v>
      </c>
      <c r="P18" s="53"/>
    </row>
    <row r="19" spans="2:16">
      <c r="B19" s="57">
        <v>7</v>
      </c>
      <c r="C19" s="46" t="s">
        <v>27</v>
      </c>
      <c r="D19" s="76">
        <v>1</v>
      </c>
      <c r="E19" s="74" t="s">
        <v>24</v>
      </c>
      <c r="F19" s="68">
        <v>48</v>
      </c>
      <c r="G19" s="74">
        <v>0</v>
      </c>
      <c r="H19" s="75">
        <f t="shared" si="2"/>
        <v>48</v>
      </c>
      <c r="J19" s="44">
        <f t="shared" si="6"/>
        <v>0.26000000000000006</v>
      </c>
      <c r="K19" s="153">
        <f t="shared" si="0"/>
        <v>1.3513513513513513</v>
      </c>
      <c r="L19" s="90">
        <f>M19-H46</f>
        <v>1188.7670420420422</v>
      </c>
      <c r="M19" s="97">
        <f t="shared" si="1"/>
        <v>4572.180930930931</v>
      </c>
      <c r="N19" s="97">
        <f t="shared" si="3"/>
        <v>1165.9061373873874</v>
      </c>
      <c r="O19" s="84">
        <f t="shared" si="4"/>
        <v>5738.0870683183184</v>
      </c>
      <c r="P19" s="53"/>
    </row>
    <row r="20" spans="2:16">
      <c r="B20" s="57">
        <v>8</v>
      </c>
      <c r="C20" s="46" t="s">
        <v>28</v>
      </c>
      <c r="D20" s="76">
        <v>1</v>
      </c>
      <c r="E20" s="74" t="s">
        <v>18</v>
      </c>
      <c r="F20" s="68">
        <v>230</v>
      </c>
      <c r="G20" s="74">
        <f t="shared" ref="G20:G22" si="7">IF(D20&gt;0,G19,0)</f>
        <v>0</v>
      </c>
      <c r="H20" s="75">
        <f t="shared" si="2"/>
        <v>229.99999999999997</v>
      </c>
      <c r="J20" s="89">
        <f t="shared" si="6"/>
        <v>0.27000000000000007</v>
      </c>
      <c r="K20" s="154">
        <f t="shared" si="0"/>
        <v>1.3698630136986301</v>
      </c>
      <c r="L20" s="91">
        <f>M20-H46</f>
        <v>1251.3996575342467</v>
      </c>
      <c r="M20" s="98">
        <f t="shared" si="1"/>
        <v>4634.8135464231354</v>
      </c>
      <c r="N20" s="98">
        <f t="shared" si="3"/>
        <v>1181.8774543378995</v>
      </c>
      <c r="O20" s="99">
        <f t="shared" si="4"/>
        <v>5816.691000761035</v>
      </c>
      <c r="P20" s="53"/>
    </row>
    <row r="21" spans="2:16">
      <c r="B21" s="57">
        <v>9</v>
      </c>
      <c r="C21" s="41" t="s">
        <v>56</v>
      </c>
      <c r="D21" s="76">
        <v>1</v>
      </c>
      <c r="E21" s="74" t="s">
        <v>24</v>
      </c>
      <c r="F21" s="68">
        <v>15.9</v>
      </c>
      <c r="G21" s="74">
        <f t="shared" si="7"/>
        <v>0</v>
      </c>
      <c r="H21" s="75">
        <f t="shared" si="2"/>
        <v>15.9</v>
      </c>
      <c r="J21" s="44">
        <f t="shared" si="6"/>
        <v>0.28000000000000008</v>
      </c>
      <c r="K21" s="153">
        <f t="shared" si="0"/>
        <v>1.3888888888888888</v>
      </c>
      <c r="L21" s="90">
        <f>M21-H46</f>
        <v>1315.7720679012341</v>
      </c>
      <c r="M21" s="97">
        <f t="shared" si="1"/>
        <v>4699.1859567901229</v>
      </c>
      <c r="N21" s="97">
        <f t="shared" si="3"/>
        <v>1198.2924189814814</v>
      </c>
      <c r="O21" s="84">
        <f t="shared" si="4"/>
        <v>5897.4783757716041</v>
      </c>
      <c r="P21" s="53"/>
    </row>
    <row r="22" spans="2:16" ht="13.8" thickBot="1">
      <c r="B22" s="59">
        <v>10</v>
      </c>
      <c r="C22" s="55">
        <v>0</v>
      </c>
      <c r="D22" s="78">
        <v>0</v>
      </c>
      <c r="E22" s="79">
        <f t="shared" si="5"/>
        <v>0</v>
      </c>
      <c r="F22" s="72">
        <v>0</v>
      </c>
      <c r="G22" s="80">
        <f t="shared" si="7"/>
        <v>0</v>
      </c>
      <c r="H22" s="81">
        <f t="shared" si="2"/>
        <v>0</v>
      </c>
      <c r="J22" s="89">
        <f t="shared" si="6"/>
        <v>0.29000000000000009</v>
      </c>
      <c r="K22" s="154">
        <f t="shared" si="0"/>
        <v>1.4084507042253522</v>
      </c>
      <c r="L22" s="91">
        <f>M22-H46</f>
        <v>1381.9577856025039</v>
      </c>
      <c r="M22" s="98">
        <f t="shared" si="1"/>
        <v>4765.3716744913927</v>
      </c>
      <c r="N22" s="98">
        <f t="shared" si="3"/>
        <v>1215.1697769953053</v>
      </c>
      <c r="O22" s="99">
        <f t="shared" si="4"/>
        <v>5980.541451486698</v>
      </c>
      <c r="P22" s="53"/>
    </row>
    <row r="23" spans="2:16" ht="13.8" thickBot="1">
      <c r="B23" s="31"/>
      <c r="C23" s="25"/>
      <c r="D23" s="25"/>
      <c r="E23" s="179" t="s">
        <v>16</v>
      </c>
      <c r="F23" s="180"/>
      <c r="G23" s="180"/>
      <c r="H23" s="71">
        <f>SUM(H13:H22)</f>
        <v>2380.2888888888888</v>
      </c>
      <c r="J23" s="44">
        <f t="shared" si="6"/>
        <v>0.3000000000000001</v>
      </c>
      <c r="K23" s="153">
        <f t="shared" si="0"/>
        <v>1.4285714285714286</v>
      </c>
      <c r="L23" s="90">
        <f>M23-H46</f>
        <v>1450.0345238095238</v>
      </c>
      <c r="M23" s="97">
        <f t="shared" si="1"/>
        <v>4833.4484126984125</v>
      </c>
      <c r="N23" s="97">
        <f t="shared" si="3"/>
        <v>1232.5293452380952</v>
      </c>
      <c r="O23" s="84">
        <f t="shared" si="4"/>
        <v>6065.9777579365073</v>
      </c>
      <c r="P23" s="53"/>
    </row>
    <row r="24" spans="2:16" ht="13.8" thickBot="1">
      <c r="B24" s="31"/>
      <c r="C24" s="25"/>
      <c r="D24" s="25"/>
      <c r="E24" s="25"/>
      <c r="F24" s="25"/>
      <c r="G24" s="25"/>
      <c r="H24" s="25"/>
      <c r="J24" s="89">
        <f t="shared" si="6"/>
        <v>0.31000000000000011</v>
      </c>
      <c r="K24" s="154">
        <f t="shared" si="0"/>
        <v>1.4492753623188408</v>
      </c>
      <c r="L24" s="91">
        <f>M24-H46</f>
        <v>1520.0845008051533</v>
      </c>
      <c r="M24" s="98">
        <f t="shared" si="1"/>
        <v>4903.4983896940421</v>
      </c>
      <c r="N24" s="98">
        <f t="shared" si="3"/>
        <v>1250.3920893719808</v>
      </c>
      <c r="O24" s="99">
        <f t="shared" si="4"/>
        <v>6153.8904790660226</v>
      </c>
      <c r="P24" s="53"/>
    </row>
    <row r="25" spans="2:16" ht="15.6" customHeight="1" thickBot="1">
      <c r="B25" s="157"/>
      <c r="C25" s="158" t="s">
        <v>43</v>
      </c>
      <c r="D25" s="121" t="s">
        <v>3</v>
      </c>
      <c r="E25" s="121" t="s">
        <v>12</v>
      </c>
      <c r="F25" s="121" t="s">
        <v>9</v>
      </c>
      <c r="G25" s="121" t="s">
        <v>8</v>
      </c>
      <c r="H25" s="122" t="s">
        <v>6</v>
      </c>
      <c r="J25" s="44">
        <f t="shared" si="6"/>
        <v>0.32000000000000012</v>
      </c>
      <c r="K25" s="153">
        <f t="shared" si="0"/>
        <v>1.4705882352941178</v>
      </c>
      <c r="L25" s="90">
        <f>M25-H46</f>
        <v>1592.19477124183</v>
      </c>
      <c r="M25" s="97">
        <f t="shared" si="1"/>
        <v>4975.6086601307188</v>
      </c>
      <c r="N25" s="97">
        <f t="shared" si="3"/>
        <v>1268.7802083333333</v>
      </c>
      <c r="O25" s="84">
        <f t="shared" si="4"/>
        <v>6244.3888684640524</v>
      </c>
      <c r="P25" s="53"/>
    </row>
    <row r="26" spans="2:16">
      <c r="B26" s="56">
        <v>1</v>
      </c>
      <c r="C26" s="42" t="s">
        <v>29</v>
      </c>
      <c r="D26" s="159">
        <v>3</v>
      </c>
      <c r="E26" s="61" t="s">
        <v>7</v>
      </c>
      <c r="F26" s="67">
        <v>15</v>
      </c>
      <c r="G26" s="43">
        <v>1.5</v>
      </c>
      <c r="H26" s="63">
        <f t="shared" ref="H26:H38" si="8">+D26*F26*G26</f>
        <v>67.5</v>
      </c>
      <c r="J26" s="89">
        <f t="shared" si="6"/>
        <v>0.33000000000000013</v>
      </c>
      <c r="K26" s="154">
        <f t="shared" si="0"/>
        <v>1.4925373134328359</v>
      </c>
      <c r="L26" s="91">
        <f>M26-H46</f>
        <v>1666.4575870646772</v>
      </c>
      <c r="M26" s="98">
        <f t="shared" si="1"/>
        <v>5049.871475953566</v>
      </c>
      <c r="N26" s="98">
        <f t="shared" si="3"/>
        <v>1287.7172263681593</v>
      </c>
      <c r="O26" s="99">
        <f t="shared" si="4"/>
        <v>6337.5887023217256</v>
      </c>
      <c r="P26" s="53"/>
    </row>
    <row r="27" spans="2:16">
      <c r="B27" s="57">
        <f>B26+1</f>
        <v>2</v>
      </c>
      <c r="C27" s="42" t="s">
        <v>30</v>
      </c>
      <c r="D27" s="149">
        <v>27.5</v>
      </c>
      <c r="E27" s="62" t="str">
        <f>IF($D27&gt;0,E26,0)</f>
        <v>h</v>
      </c>
      <c r="F27" s="82">
        <v>15</v>
      </c>
      <c r="G27" s="43">
        <f>IF($D27&gt;0,G26,0)</f>
        <v>1.5</v>
      </c>
      <c r="H27" s="63">
        <f t="shared" si="8"/>
        <v>618.75</v>
      </c>
      <c r="J27" s="44">
        <f t="shared" si="6"/>
        <v>0.34000000000000014</v>
      </c>
      <c r="K27" s="153">
        <f t="shared" si="0"/>
        <v>1.5151515151515154</v>
      </c>
      <c r="L27" s="90">
        <f>M27-H46</f>
        <v>1742.970791245792</v>
      </c>
      <c r="M27" s="97">
        <f t="shared" si="1"/>
        <v>5126.3846801346808</v>
      </c>
      <c r="N27" s="97">
        <f t="shared" si="3"/>
        <v>1307.2280934343437</v>
      </c>
      <c r="O27" s="84">
        <f t="shared" si="4"/>
        <v>6433.6127735690243</v>
      </c>
      <c r="P27" s="53"/>
    </row>
    <row r="28" spans="2:16">
      <c r="B28" s="57">
        <f t="shared" ref="B28:B38" si="9">B27+1</f>
        <v>3</v>
      </c>
      <c r="C28" s="42" t="s">
        <v>31</v>
      </c>
      <c r="D28" s="160">
        <v>1.5</v>
      </c>
      <c r="E28" s="62" t="str">
        <f t="shared" ref="E28:E38" si="10">IF($D28&gt;0,E27,0)</f>
        <v>h</v>
      </c>
      <c r="F28" s="82">
        <v>20</v>
      </c>
      <c r="G28" s="43">
        <f t="shared" ref="G28:G38" si="11">IF(D28&gt;0,G27,0)</f>
        <v>1.5</v>
      </c>
      <c r="H28" s="63">
        <f t="shared" si="8"/>
        <v>45</v>
      </c>
      <c r="J28" s="89">
        <f t="shared" si="6"/>
        <v>0.35000000000000014</v>
      </c>
      <c r="K28" s="154">
        <f t="shared" si="0"/>
        <v>1.5384615384615388</v>
      </c>
      <c r="L28" s="91">
        <f>M28-H46</f>
        <v>1821.8382478632489</v>
      </c>
      <c r="M28" s="98">
        <f t="shared" si="1"/>
        <v>5205.2521367521376</v>
      </c>
      <c r="N28" s="98">
        <f t="shared" si="3"/>
        <v>1327.3392948717951</v>
      </c>
      <c r="O28" s="99">
        <f t="shared" si="4"/>
        <v>6532.5914316239323</v>
      </c>
      <c r="P28" s="53"/>
    </row>
    <row r="29" spans="2:16">
      <c r="B29" s="57">
        <f t="shared" si="9"/>
        <v>4</v>
      </c>
      <c r="C29" s="42" t="s">
        <v>32</v>
      </c>
      <c r="D29" s="160">
        <v>3</v>
      </c>
      <c r="E29" s="62" t="str">
        <f t="shared" si="10"/>
        <v>h</v>
      </c>
      <c r="F29" s="82">
        <v>20</v>
      </c>
      <c r="G29" s="43">
        <f t="shared" si="11"/>
        <v>1.5</v>
      </c>
      <c r="H29" s="63">
        <f t="shared" si="8"/>
        <v>90</v>
      </c>
      <c r="J29" s="44">
        <f t="shared" si="6"/>
        <v>0.36000000000000015</v>
      </c>
      <c r="K29" s="153">
        <f t="shared" si="0"/>
        <v>1.5625000000000002</v>
      </c>
      <c r="L29" s="90">
        <f>M29-H46</f>
        <v>1903.1703125000008</v>
      </c>
      <c r="M29" s="97">
        <f t="shared" si="1"/>
        <v>5286.5842013888896</v>
      </c>
      <c r="N29" s="97">
        <f t="shared" si="3"/>
        <v>1348.0789713541669</v>
      </c>
      <c r="O29" s="84">
        <f t="shared" si="4"/>
        <v>6634.6631727430567</v>
      </c>
      <c r="P29" s="53"/>
    </row>
    <row r="30" spans="2:16">
      <c r="B30" s="57">
        <f t="shared" si="9"/>
        <v>5</v>
      </c>
      <c r="C30" s="42" t="s">
        <v>33</v>
      </c>
      <c r="D30" s="160">
        <v>2.5</v>
      </c>
      <c r="E30" s="62" t="str">
        <f t="shared" si="10"/>
        <v>h</v>
      </c>
      <c r="F30" s="82">
        <v>15</v>
      </c>
      <c r="G30" s="43">
        <f t="shared" si="11"/>
        <v>1.5</v>
      </c>
      <c r="H30" s="63">
        <f t="shared" si="8"/>
        <v>56.25</v>
      </c>
      <c r="J30" s="89">
        <f t="shared" si="6"/>
        <v>0.37000000000000016</v>
      </c>
      <c r="K30" s="154">
        <f t="shared" si="0"/>
        <v>1.5873015873015877</v>
      </c>
      <c r="L30" s="91">
        <f>M30-H46</f>
        <v>1987.0843474426815</v>
      </c>
      <c r="M30" s="98">
        <f t="shared" si="1"/>
        <v>5370.4982363315703</v>
      </c>
      <c r="N30" s="98">
        <f t="shared" si="3"/>
        <v>1369.4770502645504</v>
      </c>
      <c r="O30" s="99">
        <f t="shared" si="4"/>
        <v>6739.9752865961209</v>
      </c>
      <c r="P30" s="53"/>
    </row>
    <row r="31" spans="2:16">
      <c r="B31" s="57">
        <f t="shared" si="9"/>
        <v>6</v>
      </c>
      <c r="C31" s="42" t="s">
        <v>55</v>
      </c>
      <c r="D31" s="160">
        <v>0.25</v>
      </c>
      <c r="E31" s="62" t="str">
        <f t="shared" si="10"/>
        <v>h</v>
      </c>
      <c r="F31" s="82">
        <v>15</v>
      </c>
      <c r="G31" s="43">
        <f t="shared" si="11"/>
        <v>1.5</v>
      </c>
      <c r="H31" s="63">
        <f t="shared" si="8"/>
        <v>5.625</v>
      </c>
      <c r="J31" s="44">
        <f t="shared" si="6"/>
        <v>0.38000000000000017</v>
      </c>
      <c r="K31" s="153">
        <f t="shared" si="0"/>
        <v>1.612903225806452</v>
      </c>
      <c r="L31" s="90">
        <f>M31-H46</f>
        <v>2073.7052867383522</v>
      </c>
      <c r="M31" s="97">
        <f t="shared" si="1"/>
        <v>5457.119175627241</v>
      </c>
      <c r="N31" s="97">
        <f t="shared" si="3"/>
        <v>1391.5653897849465</v>
      </c>
      <c r="O31" s="84">
        <f t="shared" si="4"/>
        <v>6848.684565412188</v>
      </c>
      <c r="P31" s="53"/>
    </row>
    <row r="32" spans="2:16">
      <c r="B32" s="57">
        <f t="shared" si="9"/>
        <v>7</v>
      </c>
      <c r="C32" s="42">
        <v>0</v>
      </c>
      <c r="D32" s="160">
        <v>0</v>
      </c>
      <c r="E32" s="62">
        <f t="shared" si="10"/>
        <v>0</v>
      </c>
      <c r="F32" s="82">
        <f t="shared" ref="F32:F38" si="12">IF(D32&gt;0,F31,0)</f>
        <v>0</v>
      </c>
      <c r="G32" s="43">
        <f t="shared" si="11"/>
        <v>0</v>
      </c>
      <c r="H32" s="63">
        <f t="shared" si="8"/>
        <v>0</v>
      </c>
      <c r="J32" s="89">
        <f t="shared" si="6"/>
        <v>0.39000000000000018</v>
      </c>
      <c r="K32" s="154">
        <f t="shared" si="0"/>
        <v>1.6393442622950822</v>
      </c>
      <c r="L32" s="91">
        <f>M32-H46</f>
        <v>2163.1662568306015</v>
      </c>
      <c r="M32" s="98">
        <f t="shared" si="1"/>
        <v>5546.5801457194902</v>
      </c>
      <c r="N32" s="98">
        <f t="shared" si="3"/>
        <v>1414.3779371584701</v>
      </c>
      <c r="O32" s="99">
        <f t="shared" si="4"/>
        <v>6960.9580828779599</v>
      </c>
      <c r="P32" s="53"/>
    </row>
    <row r="33" spans="2:16">
      <c r="B33" s="57">
        <f t="shared" si="9"/>
        <v>8</v>
      </c>
      <c r="C33" s="42">
        <v>0</v>
      </c>
      <c r="D33" s="160"/>
      <c r="E33" s="62">
        <f t="shared" si="10"/>
        <v>0</v>
      </c>
      <c r="F33" s="82">
        <f t="shared" si="12"/>
        <v>0</v>
      </c>
      <c r="G33" s="43">
        <f t="shared" si="11"/>
        <v>0</v>
      </c>
      <c r="H33" s="63">
        <f t="shared" si="8"/>
        <v>0</v>
      </c>
      <c r="J33" s="44">
        <f t="shared" si="6"/>
        <v>0.40000000000000019</v>
      </c>
      <c r="K33" s="153">
        <f t="shared" si="0"/>
        <v>1.666666666666667</v>
      </c>
      <c r="L33" s="90">
        <f>M33-H46</f>
        <v>2255.6092592592599</v>
      </c>
      <c r="M33" s="97">
        <f t="shared" si="1"/>
        <v>5639.0231481481487</v>
      </c>
      <c r="N33" s="97">
        <f t="shared" si="3"/>
        <v>1437.9509027777779</v>
      </c>
      <c r="O33" s="84">
        <f t="shared" si="4"/>
        <v>7076.9740509259263</v>
      </c>
      <c r="P33" s="53"/>
    </row>
    <row r="34" spans="2:16">
      <c r="B34" s="57">
        <f t="shared" si="9"/>
        <v>9</v>
      </c>
      <c r="C34" s="42">
        <v>0</v>
      </c>
      <c r="D34" s="160">
        <v>0</v>
      </c>
      <c r="E34" s="62">
        <f t="shared" si="10"/>
        <v>0</v>
      </c>
      <c r="F34" s="82">
        <f>IF(D34&gt;0,F33,0)</f>
        <v>0</v>
      </c>
      <c r="G34" s="43">
        <f>IF(D34&gt;0,G33,0)</f>
        <v>0</v>
      </c>
      <c r="H34" s="63">
        <f t="shared" si="8"/>
        <v>0</v>
      </c>
      <c r="J34" s="89">
        <f t="shared" si="6"/>
        <v>0.4100000000000002</v>
      </c>
      <c r="K34" s="154">
        <f t="shared" si="0"/>
        <v>1.6949152542372885</v>
      </c>
      <c r="L34" s="91">
        <f>M34-H46</f>
        <v>2351.1859227871951</v>
      </c>
      <c r="M34" s="98">
        <f t="shared" si="1"/>
        <v>5734.5998116760838</v>
      </c>
      <c r="N34" s="98">
        <f t="shared" si="3"/>
        <v>1462.3229519774013</v>
      </c>
      <c r="O34" s="99">
        <f t="shared" si="4"/>
        <v>7196.9227636534852</v>
      </c>
      <c r="P34" s="53"/>
    </row>
    <row r="35" spans="2:16">
      <c r="B35" s="57">
        <f t="shared" si="9"/>
        <v>10</v>
      </c>
      <c r="C35" s="42">
        <v>0</v>
      </c>
      <c r="D35" s="160"/>
      <c r="E35" s="62">
        <f t="shared" si="10"/>
        <v>0</v>
      </c>
      <c r="F35" s="82">
        <f t="shared" si="12"/>
        <v>0</v>
      </c>
      <c r="G35" s="43">
        <f t="shared" si="11"/>
        <v>0</v>
      </c>
      <c r="H35" s="63">
        <f t="shared" si="8"/>
        <v>0</v>
      </c>
      <c r="J35" s="44">
        <f t="shared" si="6"/>
        <v>0.42000000000000021</v>
      </c>
      <c r="K35" s="153">
        <f t="shared" si="0"/>
        <v>1.7241379310344833</v>
      </c>
      <c r="L35" s="90">
        <f>M35-H46</f>
        <v>2450.0583333333348</v>
      </c>
      <c r="M35" s="97">
        <f t="shared" si="1"/>
        <v>5833.4722222222235</v>
      </c>
      <c r="N35" s="97">
        <f t="shared" si="3"/>
        <v>1487.5354166666671</v>
      </c>
      <c r="O35" s="84">
        <f t="shared" si="4"/>
        <v>7321.0076388888901</v>
      </c>
      <c r="P35" s="53"/>
    </row>
    <row r="36" spans="2:16">
      <c r="B36" s="57">
        <f t="shared" si="9"/>
        <v>11</v>
      </c>
      <c r="C36" s="42">
        <v>0</v>
      </c>
      <c r="D36" s="160"/>
      <c r="E36" s="62">
        <f t="shared" si="10"/>
        <v>0</v>
      </c>
      <c r="F36" s="82">
        <f t="shared" si="12"/>
        <v>0</v>
      </c>
      <c r="G36" s="43">
        <f t="shared" si="11"/>
        <v>0</v>
      </c>
      <c r="H36" s="63">
        <f t="shared" si="8"/>
        <v>0</v>
      </c>
      <c r="J36" s="89">
        <f t="shared" si="6"/>
        <v>0.43000000000000022</v>
      </c>
      <c r="K36" s="154">
        <f t="shared" si="0"/>
        <v>1.7543859649122813</v>
      </c>
      <c r="L36" s="91">
        <f>M36-H46</f>
        <v>2552.3999512670584</v>
      </c>
      <c r="M36" s="98">
        <f t="shared" si="1"/>
        <v>5935.8138401559472</v>
      </c>
      <c r="N36" s="98">
        <f t="shared" si="3"/>
        <v>1513.6325292397667</v>
      </c>
      <c r="O36" s="99">
        <f t="shared" si="4"/>
        <v>7449.4463693957141</v>
      </c>
      <c r="P36" s="53"/>
    </row>
    <row r="37" spans="2:16">
      <c r="B37" s="57">
        <f t="shared" si="9"/>
        <v>12</v>
      </c>
      <c r="C37" s="42">
        <v>0</v>
      </c>
      <c r="D37" s="160"/>
      <c r="E37" s="62">
        <f t="shared" si="10"/>
        <v>0</v>
      </c>
      <c r="F37" s="82">
        <f t="shared" si="12"/>
        <v>0</v>
      </c>
      <c r="G37" s="43">
        <f t="shared" si="11"/>
        <v>0</v>
      </c>
      <c r="H37" s="63">
        <f t="shared" si="8"/>
        <v>0</v>
      </c>
      <c r="J37" s="44">
        <f t="shared" si="6"/>
        <v>0.44000000000000022</v>
      </c>
      <c r="K37" s="153">
        <f t="shared" si="0"/>
        <v>1.7857142857142863</v>
      </c>
      <c r="L37" s="90">
        <f>M37-H46</f>
        <v>2658.3966269841289</v>
      </c>
      <c r="M37" s="97">
        <f t="shared" si="1"/>
        <v>6041.8105158730177</v>
      </c>
      <c r="N37" s="97">
        <f t="shared" si="3"/>
        <v>1540.6616815476195</v>
      </c>
      <c r="O37" s="84">
        <f t="shared" si="4"/>
        <v>7582.4721974206368</v>
      </c>
      <c r="P37" s="53"/>
    </row>
    <row r="38" spans="2:16" ht="13.8" thickBot="1">
      <c r="B38" s="59">
        <f t="shared" si="9"/>
        <v>13</v>
      </c>
      <c r="C38" s="60">
        <v>0</v>
      </c>
      <c r="D38" s="161"/>
      <c r="E38" s="142">
        <f t="shared" si="10"/>
        <v>0</v>
      </c>
      <c r="F38" s="140">
        <f t="shared" si="12"/>
        <v>0</v>
      </c>
      <c r="G38" s="141">
        <f t="shared" si="11"/>
        <v>0</v>
      </c>
      <c r="H38" s="63">
        <f t="shared" si="8"/>
        <v>0</v>
      </c>
      <c r="J38" s="89">
        <f t="shared" si="6"/>
        <v>0.45000000000000023</v>
      </c>
      <c r="K38" s="154">
        <f t="shared" si="0"/>
        <v>1.8181818181818188</v>
      </c>
      <c r="L38" s="91">
        <f>M38-H46</f>
        <v>2768.2477272727297</v>
      </c>
      <c r="M38" s="98">
        <f t="shared" si="1"/>
        <v>6151.6616161616184</v>
      </c>
      <c r="N38" s="98">
        <f t="shared" si="3"/>
        <v>1568.6737121212127</v>
      </c>
      <c r="O38" s="99">
        <f t="shared" si="4"/>
        <v>7720.3353282828311</v>
      </c>
      <c r="P38" s="53"/>
    </row>
    <row r="39" spans="2:16" ht="13.8" thickBot="1">
      <c r="B39" s="31"/>
      <c r="C39" s="25"/>
      <c r="D39" s="25"/>
      <c r="E39" s="104"/>
      <c r="F39" s="168" t="s">
        <v>15</v>
      </c>
      <c r="G39" s="169"/>
      <c r="H39" s="71">
        <f>SUM(H26:H38)</f>
        <v>883.125</v>
      </c>
      <c r="J39" s="118"/>
      <c r="M39" s="25"/>
      <c r="N39" s="2"/>
      <c r="O39" s="2"/>
      <c r="P39" s="2"/>
    </row>
    <row r="40" spans="2:16" ht="13.8" thickBot="1">
      <c r="B40" s="31"/>
      <c r="C40" s="25"/>
      <c r="D40" s="25"/>
      <c r="E40" s="25"/>
      <c r="F40" s="25"/>
      <c r="G40" s="25"/>
      <c r="H40" s="54"/>
      <c r="M40" s="25"/>
      <c r="N40" s="2"/>
      <c r="O40" s="2"/>
      <c r="P40" s="2"/>
    </row>
    <row r="41" spans="2:16" ht="13.8" thickBot="1">
      <c r="B41" s="2"/>
      <c r="C41" s="184" t="s">
        <v>13</v>
      </c>
      <c r="D41" s="185"/>
      <c r="E41" s="185"/>
      <c r="F41" s="185"/>
      <c r="G41" s="186"/>
      <c r="H41" s="121" t="s">
        <v>6</v>
      </c>
      <c r="J41" s="2"/>
      <c r="K41" s="2"/>
      <c r="L41" s="2"/>
      <c r="M41" s="117"/>
      <c r="N41" s="117"/>
      <c r="O41" s="2"/>
      <c r="P41" s="2"/>
    </row>
    <row r="42" spans="2:16">
      <c r="B42" s="2"/>
      <c r="C42" s="187" t="s">
        <v>48</v>
      </c>
      <c r="D42" s="188"/>
      <c r="E42" s="188"/>
      <c r="F42" s="188"/>
      <c r="G42" s="189"/>
      <c r="H42" s="64">
        <v>120</v>
      </c>
      <c r="J42" s="190"/>
      <c r="K42" s="190"/>
      <c r="L42" s="190"/>
      <c r="M42" s="25"/>
      <c r="N42" s="2"/>
      <c r="O42" s="2"/>
      <c r="P42" s="2"/>
    </row>
    <row r="43" spans="2:16">
      <c r="B43" s="2"/>
      <c r="C43" s="187" t="s">
        <v>49</v>
      </c>
      <c r="D43" s="188"/>
      <c r="E43" s="188"/>
      <c r="F43" s="188"/>
      <c r="G43" s="189"/>
      <c r="H43" s="65">
        <v>0</v>
      </c>
      <c r="J43" s="100">
        <v>0</v>
      </c>
      <c r="K43" s="100"/>
      <c r="L43" s="100"/>
      <c r="M43" s="100"/>
      <c r="N43" s="100"/>
      <c r="O43" s="100"/>
      <c r="P43" s="100"/>
    </row>
    <row r="44" spans="2:16">
      <c r="B44" s="2"/>
      <c r="C44" s="187" t="s">
        <v>50</v>
      </c>
      <c r="D44" s="188"/>
      <c r="E44" s="188"/>
      <c r="F44" s="188"/>
      <c r="G44" s="189"/>
      <c r="H44" s="65">
        <v>0</v>
      </c>
      <c r="J44" s="100">
        <v>0</v>
      </c>
      <c r="K44" s="100"/>
      <c r="L44" s="100"/>
      <c r="M44" s="100"/>
      <c r="N44" s="100"/>
      <c r="O44" s="100"/>
      <c r="P44" s="100"/>
    </row>
    <row r="45" spans="2:16" ht="13.8" thickBot="1">
      <c r="B45" s="2"/>
      <c r="C45" s="187" t="s">
        <v>46</v>
      </c>
      <c r="D45" s="188"/>
      <c r="E45" s="188"/>
      <c r="F45" s="188"/>
      <c r="G45" s="189"/>
      <c r="H45" s="66">
        <v>0</v>
      </c>
      <c r="J45" s="100"/>
      <c r="K45" s="100"/>
      <c r="L45" s="100"/>
      <c r="M45" s="100"/>
      <c r="N45" s="100"/>
      <c r="O45" s="100"/>
      <c r="P45" s="100"/>
    </row>
    <row r="46" spans="2:16" ht="13.8" thickBot="1">
      <c r="B46" s="2"/>
      <c r="C46" s="155"/>
      <c r="D46" s="179" t="s">
        <v>47</v>
      </c>
      <c r="E46" s="180"/>
      <c r="F46" s="180"/>
      <c r="G46" s="181"/>
      <c r="H46" s="156">
        <f>H23+H39+H42+H43+H44+H45</f>
        <v>3383.4138888888888</v>
      </c>
      <c r="J46" s="100"/>
      <c r="K46" s="100"/>
      <c r="L46" s="100"/>
      <c r="M46" s="100"/>
      <c r="N46" s="100"/>
      <c r="O46" s="100"/>
      <c r="P46" s="100"/>
    </row>
  </sheetData>
  <sheetProtection algorithmName="SHA-512" hashValue="PeD1dyWbX4GzVPro7/nN8xHASo3h+vnjTe2sZOqMmk5UMtAALSupp33Qxpx9WLVwAWgwvsAbq4FDre7re0fsmQ==" saltValue="xpFynjIQi5HZ72y6pRhY4w==" spinCount="100000" sheet="1" objects="1" scenarios="1" selectLockedCells="1" selectUnlockedCells="1"/>
  <mergeCells count="11">
    <mergeCell ref="K10:L10"/>
    <mergeCell ref="D46:G46"/>
    <mergeCell ref="D10:H10"/>
    <mergeCell ref="E23:G23"/>
    <mergeCell ref="F39:G39"/>
    <mergeCell ref="C41:G41"/>
    <mergeCell ref="C42:G42"/>
    <mergeCell ref="C44:G44"/>
    <mergeCell ref="C45:G45"/>
    <mergeCell ref="J42:L42"/>
    <mergeCell ref="C43:G43"/>
  </mergeCells>
  <pageMargins left="0.7" right="0.7" top="0.75" bottom="0.75" header="0.3" footer="0.3"/>
  <pageSetup paperSize="9" orientation="landscape" verticalDpi="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Hinnoittelulaskuri</vt:lpstr>
      <vt:lpstr>Esimerkki</vt:lpstr>
      <vt:lpstr>Esimerkki!Tulostusalue</vt:lpstr>
      <vt:lpstr>Hinnoittelulaskuri!Tulostusalue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YT12 Hinnoittelulaskuri</dc:title>
  <dc:creator>Yritystulkki</dc:creator>
  <cp:lastModifiedBy>Ari Järvinen</cp:lastModifiedBy>
  <cp:lastPrinted>2023-09-13T08:37:06Z</cp:lastPrinted>
  <dcterms:created xsi:type="dcterms:W3CDTF">2006-02-20T07:14:04Z</dcterms:created>
  <dcterms:modified xsi:type="dcterms:W3CDTF">2024-08-21T16:55:43Z</dcterms:modified>
</cp:coreProperties>
</file>