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Yritystulkki\YT Uusimmat Yleiset\"/>
    </mc:Choice>
  </mc:AlternateContent>
  <xr:revisionPtr revIDLastSave="0" documentId="13_ncr:1_{98619DDA-426D-4955-9A55-91E80FD7BCF1}" xr6:coauthVersionLast="47" xr6:coauthVersionMax="47" xr10:uidLastSave="{00000000-0000-0000-0000-000000000000}"/>
  <workbookProtection workbookAlgorithmName="SHA-512" workbookHashValue="er2VrU2F+pOjO895XYY9wdayIpTxjYNOwzZjjSpYlvhuiDUrI7PuLZyZ2xAMIZzJxS0iiiCTN+ObUx9jWO1YwQ==" workbookSaltValue="THhoLjJ9Xnr4JoQ5uJILuw==" workbookSpinCount="100000" lockStructure="1"/>
  <bookViews>
    <workbookView xWindow="-28920" yWindow="-120" windowWidth="29040" windowHeight="15840" xr2:uid="{00000000-000D-0000-FFFF-FFFF00000000}"/>
  </bookViews>
  <sheets>
    <sheet name="Hinnoittelulaskuri - kauppa" sheetId="1" r:id="rId1"/>
    <sheet name="Hinnoitteluesimerkki" sheetId="2" r:id="rId2"/>
  </sheets>
  <definedNames>
    <definedName name="_xlnm.Print_Area" localSheetId="1">Hinnoitteluesimerkki!$B$1:$G$86</definedName>
    <definedName name="_xlnm.Print_Area" localSheetId="0">'Hinnoittelulaskuri - kauppa'!$B$2:$G$58,'Hinnoittelulaskuri - kauppa'!$B$60:$G$115</definedName>
    <definedName name="_xlnm.Print_Titles" localSheetId="0">'Hinnoittelulaskuri - kauppa'!$B:$G,'Hinnoittelulaskuri - kauppa'!$1:$11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E51" i="2"/>
  <c r="B64" i="2"/>
  <c r="C64" i="2" s="1"/>
  <c r="E63" i="2"/>
  <c r="E64" i="2" s="1"/>
  <c r="C63" i="2"/>
  <c r="G51" i="2"/>
  <c r="F51" i="2"/>
  <c r="G40" i="2"/>
  <c r="F40" i="2"/>
  <c r="E40" i="2"/>
  <c r="D49" i="2"/>
  <c r="D23" i="2"/>
  <c r="D29" i="2" s="1"/>
  <c r="G19" i="2"/>
  <c r="F19" i="2"/>
  <c r="F34" i="2" s="1"/>
  <c r="E19" i="2"/>
  <c r="E34" i="2" s="1"/>
  <c r="D19" i="2"/>
  <c r="D34" i="2" s="1"/>
  <c r="G17" i="2"/>
  <c r="F17" i="2"/>
  <c r="E17" i="2"/>
  <c r="D17" i="2"/>
  <c r="G15" i="2"/>
  <c r="F15" i="2"/>
  <c r="E15" i="2"/>
  <c r="D15" i="2"/>
  <c r="G23" i="2" l="1"/>
  <c r="G52" i="2"/>
  <c r="F52" i="2"/>
  <c r="F23" i="2"/>
  <c r="D50" i="2"/>
  <c r="D32" i="2"/>
  <c r="D53" i="2"/>
  <c r="D54" i="2" s="1"/>
  <c r="E23" i="2"/>
  <c r="E52" i="2"/>
  <c r="D24" i="2"/>
  <c r="D63" i="2"/>
  <c r="D35" i="2"/>
  <c r="D36" i="2" s="1"/>
  <c r="D30" i="2"/>
  <c r="D40" i="2"/>
  <c r="D41" i="2" s="1"/>
  <c r="D64" i="2"/>
  <c r="E65" i="2"/>
  <c r="F64" i="2"/>
  <c r="G64" i="2" s="1"/>
  <c r="E49" i="2"/>
  <c r="F49" i="2"/>
  <c r="G34" i="2"/>
  <c r="G49" i="2"/>
  <c r="F63" i="2"/>
  <c r="G63" i="2" s="1"/>
  <c r="B65" i="2"/>
  <c r="D43" i="2"/>
  <c r="D52" i="2"/>
  <c r="E43" i="2"/>
  <c r="F43" i="2"/>
  <c r="G43" i="2"/>
  <c r="E49" i="1"/>
  <c r="F49" i="1"/>
  <c r="G49" i="1"/>
  <c r="D49" i="1"/>
  <c r="G29" i="2" l="1"/>
  <c r="G30" i="2" s="1"/>
  <c r="G32" i="2"/>
  <c r="G44" i="2"/>
  <c r="G45" i="2" s="1"/>
  <c r="G41" i="2"/>
  <c r="F29" i="2"/>
  <c r="F30" i="2" s="1"/>
  <c r="F32" i="2"/>
  <c r="F44" i="2"/>
  <c r="F45" i="2" s="1"/>
  <c r="F41" i="2"/>
  <c r="D44" i="2"/>
  <c r="D45" i="2" s="1"/>
  <c r="D57" i="2" s="1"/>
  <c r="D58" i="2" s="1"/>
  <c r="G50" i="2"/>
  <c r="G53" i="2"/>
  <c r="G54" i="2" s="1"/>
  <c r="G35" i="2"/>
  <c r="G36" i="2" s="1"/>
  <c r="G24" i="2"/>
  <c r="F50" i="2"/>
  <c r="F53" i="2"/>
  <c r="F54" i="2" s="1"/>
  <c r="F35" i="2"/>
  <c r="F36" i="2" s="1"/>
  <c r="F24" i="2"/>
  <c r="E29" i="2"/>
  <c r="E30" i="2" s="1"/>
  <c r="E44" i="2"/>
  <c r="E45" i="2" s="1"/>
  <c r="E32" i="2"/>
  <c r="E41" i="2"/>
  <c r="E50" i="2"/>
  <c r="E53" i="2"/>
  <c r="E54" i="2" s="1"/>
  <c r="E35" i="2"/>
  <c r="E36" i="2" s="1"/>
  <c r="E24" i="2"/>
  <c r="C65" i="2"/>
  <c r="D65" i="2" s="1"/>
  <c r="B66" i="2"/>
  <c r="F65" i="2"/>
  <c r="G65" i="2" s="1"/>
  <c r="E66" i="2"/>
  <c r="E53" i="1"/>
  <c r="F53" i="1"/>
  <c r="G53" i="1"/>
  <c r="F51" i="1"/>
  <c r="G51" i="1"/>
  <c r="D51" i="1"/>
  <c r="G57" i="2" l="1"/>
  <c r="G58" i="2" s="1"/>
  <c r="F57" i="2"/>
  <c r="F58" i="2" s="1"/>
  <c r="E57" i="2"/>
  <c r="E58" i="2" s="1"/>
  <c r="B67" i="2"/>
  <c r="C66" i="2"/>
  <c r="D66" i="2" s="1"/>
  <c r="E67" i="2"/>
  <c r="F66" i="2"/>
  <c r="G66" i="2" s="1"/>
  <c r="E40" i="1"/>
  <c r="F40" i="1"/>
  <c r="G40" i="1"/>
  <c r="G41" i="1" s="1"/>
  <c r="D40" i="1"/>
  <c r="E19" i="1"/>
  <c r="E34" i="1" s="1"/>
  <c r="F19" i="1"/>
  <c r="F23" i="1" s="1"/>
  <c r="F35" i="1" s="1"/>
  <c r="G19" i="1"/>
  <c r="E17" i="1"/>
  <c r="F17" i="1"/>
  <c r="G17" i="1"/>
  <c r="D17" i="1"/>
  <c r="D19" i="1"/>
  <c r="D23" i="1" s="1"/>
  <c r="D53" i="1" s="1"/>
  <c r="E51" i="1"/>
  <c r="D15" i="1"/>
  <c r="C63" i="1"/>
  <c r="B64" i="1"/>
  <c r="C64" i="1" s="1"/>
  <c r="E15" i="1"/>
  <c r="F50" i="1"/>
  <c r="F15" i="1"/>
  <c r="E50" i="1"/>
  <c r="G15" i="1"/>
  <c r="E68" i="2" l="1"/>
  <c r="F67" i="2"/>
  <c r="G67" i="2" s="1"/>
  <c r="C67" i="2"/>
  <c r="D67" i="2" s="1"/>
  <c r="B68" i="2"/>
  <c r="D63" i="1"/>
  <c r="D24" i="1"/>
  <c r="D64" i="1"/>
  <c r="F41" i="1"/>
  <c r="F32" i="1"/>
  <c r="G23" i="1"/>
  <c r="G32" i="1" s="1"/>
  <c r="G34" i="1"/>
  <c r="F34" i="1"/>
  <c r="D54" i="1"/>
  <c r="D52" i="1"/>
  <c r="D43" i="1"/>
  <c r="D34" i="1"/>
  <c r="D32" i="1"/>
  <c r="D44" i="1"/>
  <c r="D45" i="1" s="1"/>
  <c r="D41" i="1"/>
  <c r="D35" i="1"/>
  <c r="D36" i="1" s="1"/>
  <c r="D50" i="1"/>
  <c r="E43" i="1"/>
  <c r="F24" i="1"/>
  <c r="F29" i="1"/>
  <c r="F30" i="1" s="1"/>
  <c r="E23" i="1"/>
  <c r="B65" i="1"/>
  <c r="D29" i="1"/>
  <c r="D30" i="1" s="1"/>
  <c r="E52" i="1"/>
  <c r="E69" i="2" l="1"/>
  <c r="F68" i="2"/>
  <c r="G68" i="2" s="1"/>
  <c r="C68" i="2"/>
  <c r="D68" i="2" s="1"/>
  <c r="B69" i="2"/>
  <c r="G24" i="1"/>
  <c r="G29" i="1"/>
  <c r="G30" i="1" s="1"/>
  <c r="G50" i="1"/>
  <c r="G35" i="1"/>
  <c r="G36" i="1" s="1"/>
  <c r="E54" i="1"/>
  <c r="E41" i="1"/>
  <c r="E44" i="1"/>
  <c r="E45" i="1" s="1"/>
  <c r="E32" i="1"/>
  <c r="E35" i="1"/>
  <c r="F43" i="1"/>
  <c r="D57" i="1"/>
  <c r="D58" i="1" s="1"/>
  <c r="F44" i="1"/>
  <c r="F45" i="1" s="1"/>
  <c r="F36" i="1"/>
  <c r="C65" i="1"/>
  <c r="D65" i="1" s="1"/>
  <c r="B66" i="1"/>
  <c r="E29" i="1"/>
  <c r="E30" i="1" s="1"/>
  <c r="E24" i="1"/>
  <c r="C69" i="2" l="1"/>
  <c r="D69" i="2" s="1"/>
  <c r="B70" i="2"/>
  <c r="F69" i="2"/>
  <c r="G69" i="2" s="1"/>
  <c r="E70" i="2"/>
  <c r="F52" i="1"/>
  <c r="F54" i="1"/>
  <c r="F57" i="1" s="1"/>
  <c r="F58" i="1" s="1"/>
  <c r="G52" i="1"/>
  <c r="G44" i="1"/>
  <c r="G45" i="1" s="1"/>
  <c r="G43" i="1"/>
  <c r="B67" i="1"/>
  <c r="C66" i="1"/>
  <c r="D66" i="1" s="1"/>
  <c r="E36" i="1"/>
  <c r="E57" i="1" s="1"/>
  <c r="E58" i="1" s="1"/>
  <c r="E71" i="2" l="1"/>
  <c r="F70" i="2"/>
  <c r="G70" i="2" s="1"/>
  <c r="C70" i="2"/>
  <c r="D70" i="2" s="1"/>
  <c r="B71" i="2"/>
  <c r="G54" i="1"/>
  <c r="G57" i="1" s="1"/>
  <c r="G58" i="1" s="1"/>
  <c r="B68" i="1"/>
  <c r="C67" i="1"/>
  <c r="D67" i="1" s="1"/>
  <c r="C71" i="2" l="1"/>
  <c r="D71" i="2" s="1"/>
  <c r="B72" i="2"/>
  <c r="E72" i="2"/>
  <c r="F71" i="2"/>
  <c r="G71" i="2" s="1"/>
  <c r="B69" i="1"/>
  <c r="C68" i="1"/>
  <c r="D68" i="1" s="1"/>
  <c r="C72" i="2" l="1"/>
  <c r="D72" i="2" s="1"/>
  <c r="B73" i="2"/>
  <c r="E73" i="2"/>
  <c r="F72" i="2"/>
  <c r="G72" i="2" s="1"/>
  <c r="B70" i="1"/>
  <c r="C69" i="1"/>
  <c r="D69" i="1" s="1"/>
  <c r="C73" i="2" l="1"/>
  <c r="D73" i="2" s="1"/>
  <c r="B74" i="2"/>
  <c r="F73" i="2"/>
  <c r="G73" i="2" s="1"/>
  <c r="E74" i="2"/>
  <c r="C70" i="1"/>
  <c r="D70" i="1" s="1"/>
  <c r="B71" i="1"/>
  <c r="B75" i="2" l="1"/>
  <c r="C74" i="2"/>
  <c r="D74" i="2" s="1"/>
  <c r="F74" i="2"/>
  <c r="G74" i="2" s="1"/>
  <c r="E75" i="2"/>
  <c r="B72" i="1"/>
  <c r="C71" i="1"/>
  <c r="D71" i="1" s="1"/>
  <c r="E76" i="2" l="1"/>
  <c r="F75" i="2"/>
  <c r="G75" i="2" s="1"/>
  <c r="C75" i="2"/>
  <c r="D75" i="2" s="1"/>
  <c r="B76" i="2"/>
  <c r="C72" i="1"/>
  <c r="D72" i="1" s="1"/>
  <c r="B73" i="1"/>
  <c r="C76" i="2" l="1"/>
  <c r="D76" i="2" s="1"/>
  <c r="B77" i="2"/>
  <c r="E77" i="2"/>
  <c r="F76" i="2"/>
  <c r="G76" i="2" s="1"/>
  <c r="B74" i="1"/>
  <c r="C73" i="1"/>
  <c r="D73" i="1" s="1"/>
  <c r="F77" i="2" l="1"/>
  <c r="G77" i="2" s="1"/>
  <c r="E78" i="2"/>
  <c r="C77" i="2"/>
  <c r="D77" i="2" s="1"/>
  <c r="B78" i="2"/>
  <c r="B75" i="1"/>
  <c r="C74" i="1"/>
  <c r="D74" i="1" s="1"/>
  <c r="B79" i="2" l="1"/>
  <c r="C78" i="2"/>
  <c r="D78" i="2" s="1"/>
  <c r="F78" i="2"/>
  <c r="G78" i="2" s="1"/>
  <c r="E79" i="2"/>
  <c r="C75" i="1"/>
  <c r="D75" i="1" s="1"/>
  <c r="B76" i="1"/>
  <c r="E80" i="2" l="1"/>
  <c r="F79" i="2"/>
  <c r="G79" i="2" s="1"/>
  <c r="C79" i="2"/>
  <c r="D79" i="2" s="1"/>
  <c r="B80" i="2"/>
  <c r="B77" i="1"/>
  <c r="C76" i="1"/>
  <c r="D76" i="1" s="1"/>
  <c r="E81" i="2" l="1"/>
  <c r="F80" i="2"/>
  <c r="G80" i="2" s="1"/>
  <c r="C80" i="2"/>
  <c r="D80" i="2" s="1"/>
  <c r="B81" i="2"/>
  <c r="C77" i="1"/>
  <c r="D77" i="1" s="1"/>
  <c r="B78" i="1"/>
  <c r="F81" i="2" l="1"/>
  <c r="G81" i="2" s="1"/>
  <c r="E82" i="2"/>
  <c r="C81" i="2"/>
  <c r="D81" i="2" s="1"/>
  <c r="B82" i="2"/>
  <c r="B79" i="1"/>
  <c r="C78" i="1"/>
  <c r="D78" i="1" s="1"/>
  <c r="B83" i="2" l="1"/>
  <c r="C82" i="2"/>
  <c r="D82" i="2" s="1"/>
  <c r="E83" i="2"/>
  <c r="F82" i="2"/>
  <c r="G82" i="2" s="1"/>
  <c r="B80" i="1"/>
  <c r="C79" i="1"/>
  <c r="D79" i="1" s="1"/>
  <c r="E84" i="2" l="1"/>
  <c r="F84" i="2" s="1"/>
  <c r="G84" i="2" s="1"/>
  <c r="F83" i="2"/>
  <c r="G83" i="2" s="1"/>
  <c r="C83" i="2"/>
  <c r="D83" i="2" s="1"/>
  <c r="B84" i="2"/>
  <c r="C80" i="1"/>
  <c r="D80" i="1" s="1"/>
  <c r="B81" i="1"/>
  <c r="C84" i="2" l="1"/>
  <c r="D84" i="2" s="1"/>
  <c r="B85" i="2"/>
  <c r="C81" i="1"/>
  <c r="D81" i="1" s="1"/>
  <c r="B82" i="1"/>
  <c r="B86" i="2" l="1"/>
  <c r="C86" i="2" s="1"/>
  <c r="D86" i="2" s="1"/>
  <c r="C85" i="2"/>
  <c r="D85" i="2" s="1"/>
  <c r="C82" i="1"/>
  <c r="D82" i="1" s="1"/>
  <c r="B83" i="1"/>
  <c r="B84" i="1" l="1"/>
  <c r="C83" i="1"/>
  <c r="D83" i="1" s="1"/>
  <c r="B85" i="1" l="1"/>
  <c r="C84" i="1"/>
  <c r="D84" i="1" s="1"/>
  <c r="C85" i="1" l="1"/>
  <c r="D85" i="1" s="1"/>
  <c r="B86" i="1"/>
  <c r="C86" i="1" l="1"/>
  <c r="D86" i="1" s="1"/>
  <c r="E63" i="1"/>
  <c r="F63" i="1" l="1"/>
  <c r="G63" i="1" s="1"/>
  <c r="E64" i="1"/>
  <c r="F64" i="1" l="1"/>
  <c r="G64" i="1" s="1"/>
  <c r="E65" i="1"/>
  <c r="F65" i="1" l="1"/>
  <c r="G65" i="1" s="1"/>
  <c r="E66" i="1"/>
  <c r="E67" i="1" l="1"/>
  <c r="F66" i="1"/>
  <c r="G66" i="1" s="1"/>
  <c r="E68" i="1" l="1"/>
  <c r="F67" i="1"/>
  <c r="G67" i="1" s="1"/>
  <c r="F68" i="1" l="1"/>
  <c r="G68" i="1" s="1"/>
  <c r="E69" i="1"/>
  <c r="F69" i="1" l="1"/>
  <c r="G69" i="1" s="1"/>
  <c r="E70" i="1"/>
  <c r="E71" i="1" l="1"/>
  <c r="F70" i="1"/>
  <c r="G70" i="1" s="1"/>
  <c r="E72" i="1" l="1"/>
  <c r="F71" i="1"/>
  <c r="G71" i="1" s="1"/>
  <c r="F72" i="1" l="1"/>
  <c r="G72" i="1" s="1"/>
  <c r="E73" i="1"/>
  <c r="E74" i="1" l="1"/>
  <c r="F73" i="1"/>
  <c r="G73" i="1" s="1"/>
  <c r="E75" i="1" l="1"/>
  <c r="F74" i="1"/>
  <c r="G74" i="1" s="1"/>
  <c r="F75" i="1" l="1"/>
  <c r="G75" i="1" s="1"/>
  <c r="E76" i="1"/>
  <c r="E77" i="1" l="1"/>
  <c r="F76" i="1"/>
  <c r="G76" i="1" s="1"/>
  <c r="F77" i="1" l="1"/>
  <c r="G77" i="1" s="1"/>
  <c r="E78" i="1"/>
  <c r="F78" i="1" l="1"/>
  <c r="G78" i="1" s="1"/>
  <c r="E79" i="1"/>
  <c r="E80" i="1" l="1"/>
  <c r="F79" i="1"/>
  <c r="G79" i="1" s="1"/>
  <c r="E81" i="1" l="1"/>
  <c r="F80" i="1"/>
  <c r="G80" i="1" s="1"/>
  <c r="F81" i="1" l="1"/>
  <c r="G81" i="1" s="1"/>
  <c r="E82" i="1"/>
  <c r="F82" i="1" l="1"/>
  <c r="G82" i="1" s="1"/>
  <c r="E83" i="1"/>
  <c r="E84" i="1" l="1"/>
  <c r="F84" i="1" s="1"/>
  <c r="G84" i="1" s="1"/>
  <c r="F83" i="1"/>
  <c r="G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yritysTULKKI</author>
  </authors>
  <commentList>
    <comment ref="D28" authorId="0" shapeId="0" xr:uid="{F33245D1-54D4-444C-AB0C-00D09F93980A}">
      <text>
        <r>
          <rPr>
            <sz val="10"/>
            <color indexed="81"/>
            <rFont val="Tahoma"/>
            <family val="2"/>
          </rPr>
          <t>Myyntikate lasketaan ylhäältä alaspäin.
Kaava: 
100 x Ostohinta/100 - myyntikate-%
Esim. Ostohinta 80 € , myyntikate 35 %
        (100 x 80) / (100 - 35) = 123,08 €</t>
        </r>
      </text>
    </comment>
    <comment ref="D31" authorId="1" shapeId="0" xr:uid="{9D36F052-456F-4528-AE06-DAF31EF2E9AE}">
      <text>
        <r>
          <rPr>
            <sz val="10"/>
            <color indexed="81"/>
            <rFont val="Tahoma"/>
            <family val="2"/>
          </rPr>
          <t>Yläpuolella on laskennallinen verollinen myyntihinta. Sijoita tähän todellinen myyntihinta.</t>
        </r>
      </text>
    </comment>
  </commentList>
</comments>
</file>

<file path=xl/sharedStrings.xml><?xml version="1.0" encoding="utf-8"?>
<sst xmlns="http://schemas.openxmlformats.org/spreadsheetml/2006/main" count="114" uniqueCount="61">
  <si>
    <t>Kate-%</t>
  </si>
  <si>
    <t>Kerroin</t>
  </si>
  <si>
    <t>Myyntihinta</t>
  </si>
  <si>
    <t xml:space="preserve"> </t>
  </si>
  <si>
    <t xml:space="preserve"> - jolloin myyntikate-%</t>
  </si>
  <si>
    <t>4. Ostoerä (yksikköä)</t>
  </si>
  <si>
    <t>6. Hävikki-%</t>
  </si>
  <si>
    <t xml:space="preserve"> - sesongin myyntimäärä yksikköä</t>
  </si>
  <si>
    <t>22. Myyntikate yhteensä (poisto)</t>
  </si>
  <si>
    <t>24. Ostoerän myyntikate-%</t>
  </si>
  <si>
    <t xml:space="preserve"> - jolloin myyntikate-% on</t>
  </si>
  <si>
    <t xml:space="preserve"> - päätetty verollinen myyntihinta</t>
  </si>
  <si>
    <t xml:space="preserve"> - alennusmyynnin myyntimäärä yksikköä</t>
  </si>
  <si>
    <t>7. Myyntiin jäävä määrä hävikin jälkeen</t>
  </si>
  <si>
    <t>HINNOITTELUTAULUKKO SIS. ARVONLISÄVERON</t>
  </si>
  <si>
    <t xml:space="preserve"> - sesongin myyntiosuus koko erästä (%)</t>
  </si>
  <si>
    <t>TUOTTEEN NIMI</t>
  </si>
  <si>
    <t>VALITSE VAIHTOEHTO (tuote)</t>
  </si>
  <si>
    <t>21. Myyntikate €/yksikkö (poisto)</t>
  </si>
  <si>
    <t>23. Myyntikate €/ostoerä</t>
  </si>
  <si>
    <t xml:space="preserve"> - alemyynnin myyntiosuus koko erästä (%)</t>
  </si>
  <si>
    <t>1. Ostojen arvonlisävero-%</t>
  </si>
  <si>
    <t>13. Myynnin arvonlisävero-%</t>
  </si>
  <si>
    <t>14. Suunniteltu myyntikate-% / sesonki</t>
  </si>
  <si>
    <t>15. Myyntikate €/yksikkö (sesonki)</t>
  </si>
  <si>
    <t>16. Myyntikate yhteensä (sesonki)</t>
  </si>
  <si>
    <t>18. Myyntikate €/yksikkö (alennusmyynti)</t>
  </si>
  <si>
    <t>19. Myyntikate yhteensä (alennusmyynti)</t>
  </si>
  <si>
    <t xml:space="preserve"> POISTOMYYNTI</t>
  </si>
  <si>
    <t xml:space="preserve"> HANKINTAKUSTANNUKSET</t>
  </si>
  <si>
    <t xml:space="preserve"> ALENNUSMYYNTI</t>
  </si>
  <si>
    <t xml:space="preserve"> MYYNTITUOTOT YHTEENSÄ</t>
  </si>
  <si>
    <t>Muistiinpanoja</t>
  </si>
  <si>
    <t>2. Ostohinta/yksikkö alv 0 %</t>
  </si>
  <si>
    <t>3. Ostohinta/yksikkö sis. alv</t>
  </si>
  <si>
    <t>5. Ostoerä yhteensä alv 0%</t>
  </si>
  <si>
    <t>8. Rahtikustannukset/ostoerä alv 0 %</t>
  </si>
  <si>
    <t>9. Pakkauskustannukset/ostoerä alv 0 %</t>
  </si>
  <si>
    <t>10. Muut hankintakulut alv 0 %</t>
  </si>
  <si>
    <t xml:space="preserve">11. Hankintahinta/yksikkö alv 0 % </t>
  </si>
  <si>
    <t>12. Hankintahinta/yksikkö sis. alv</t>
  </si>
  <si>
    <t xml:space="preserve"> - sesonkimyyntihinta/yksikkö alv 0 %</t>
  </si>
  <si>
    <t>17. Alehinta alennusmyynnissä sis. alv</t>
  </si>
  <si>
    <t xml:space="preserve"> - alennusmyyntihinta/yksikkö alv 0 %</t>
  </si>
  <si>
    <t>20. Hinta poistomyynnissä sis. alv</t>
  </si>
  <si>
    <t xml:space="preserve"> - poistomyyntihinta alv 0 %</t>
  </si>
  <si>
    <t xml:space="preserve"> - poistoerän osuus ostoerästä (%)</t>
  </si>
  <si>
    <t xml:space="preserve"> - poistoerä yksikköä</t>
  </si>
  <si>
    <t xml:space="preserve"> SESONKIMYYNTI</t>
  </si>
  <si>
    <t xml:space="preserve"> - alennusmyynnin myyntiosuus koko erästä (%)</t>
  </si>
  <si>
    <t>Toteutunut</t>
  </si>
  <si>
    <t>Tuotteen nimi</t>
  </si>
  <si>
    <t>Vaihtoehto 2</t>
  </si>
  <si>
    <t>Vaihtoehto 3</t>
  </si>
  <si>
    <t xml:space="preserve"> - sesonkimyyntihinta/yksikkö sis. alv</t>
  </si>
  <si>
    <t xml:space="preserve"> - laskennallinen sesonkimyyntihinta/yksikkö sis. alv</t>
  </si>
  <si>
    <t>17. Hinta alennusmyynnissä sis. alv</t>
  </si>
  <si>
    <t xml:space="preserve">Kaasugrilli sivukeittimellä 2 </t>
  </si>
  <si>
    <t>Kaasugrilli sivukeittimellä 1</t>
  </si>
  <si>
    <t>Kaasugrilli 3</t>
  </si>
  <si>
    <t>Kaasugrilli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</si>
</sst>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 %"/>
    <numFmt numFmtId="165" formatCode="0.0"/>
    <numFmt numFmtId="166" formatCode="#,##0.00\ &quot;€&quot;"/>
    <numFmt numFmtId="167" formatCode="#,##0.000"/>
    <numFmt numFmtId="168" formatCode="#,##0.0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rgb="FF002060"/>
      <name val="Arial"/>
      <family val="2"/>
    </font>
    <font>
      <sz val="9"/>
      <color rgb="FF002060"/>
      <name val="Arial"/>
      <family val="2"/>
    </font>
    <font>
      <sz val="9"/>
      <color theme="1"/>
      <name val="Arial"/>
      <family val="2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color rgb="FF002060"/>
      <name val="Arial"/>
      <family val="2"/>
    </font>
    <font>
      <b/>
      <sz val="8"/>
      <color rgb="FF002060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0" tint="-0.14999847407452621"/>
      </patternFill>
    </fill>
    <fill>
      <patternFill patternType="solid">
        <fgColor rgb="FF0152A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52A1"/>
        <bgColor theme="0" tint="-0.14999847407452621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indexed="64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indexed="64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11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/>
    <xf numFmtId="9" fontId="13" fillId="0" borderId="6" xfId="0" applyNumberFormat="1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9" fontId="13" fillId="3" borderId="6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9" fontId="13" fillId="3" borderId="8" xfId="0" applyNumberFormat="1" applyFont="1" applyFill="1" applyBorder="1" applyAlignment="1">
      <alignment horizontal="center" vertical="center"/>
    </xf>
    <xf numFmtId="167" fontId="13" fillId="3" borderId="9" xfId="0" applyNumberFormat="1" applyFont="1" applyFill="1" applyBorder="1" applyAlignment="1">
      <alignment horizontal="center" vertical="center"/>
    </xf>
    <xf numFmtId="4" fontId="14" fillId="0" borderId="0" xfId="1" applyNumberFormat="1" applyFont="1" applyFill="1" applyBorder="1" applyAlignment="1" applyProtection="1">
      <alignment horizontal="center" vertical="center"/>
      <protection hidden="1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5" borderId="0" xfId="0" applyFont="1" applyFill="1"/>
    <xf numFmtId="0" fontId="9" fillId="0" borderId="0" xfId="0" applyFont="1" applyAlignment="1">
      <alignment horizontal="left"/>
    </xf>
    <xf numFmtId="4" fontId="14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 textRotation="90"/>
    </xf>
    <xf numFmtId="4" fontId="19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4" fontId="18" fillId="0" borderId="18" xfId="1" applyNumberFormat="1" applyFont="1" applyFill="1" applyBorder="1" applyAlignment="1" applyProtection="1">
      <alignment horizontal="center" vertical="center"/>
      <protection hidden="1"/>
    </xf>
    <xf numFmtId="164" fontId="18" fillId="0" borderId="18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vertical="center"/>
    </xf>
    <xf numFmtId="168" fontId="18" fillId="0" borderId="1" xfId="1" applyNumberFormat="1" applyFont="1" applyFill="1" applyBorder="1" applyAlignment="1" applyProtection="1">
      <alignment horizontal="center" vertical="center"/>
      <protection hidden="1"/>
    </xf>
    <xf numFmtId="4" fontId="18" fillId="0" borderId="1" xfId="1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>
      <alignment horizontal="center" vertical="center"/>
    </xf>
    <xf numFmtId="164" fontId="18" fillId="2" borderId="18" xfId="1" applyNumberFormat="1" applyFont="1" applyFill="1" applyBorder="1" applyAlignment="1" applyProtection="1">
      <alignment horizontal="center" vertical="center"/>
      <protection locked="0" hidden="1"/>
    </xf>
    <xf numFmtId="168" fontId="18" fillId="0" borderId="18" xfId="1" applyNumberFormat="1" applyFont="1" applyFill="1" applyBorder="1" applyAlignment="1" applyProtection="1">
      <alignment horizontal="center" vertical="center"/>
      <protection hidden="1"/>
    </xf>
    <xf numFmtId="165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/>
    </xf>
    <xf numFmtId="165" fontId="19" fillId="0" borderId="0" xfId="0" applyNumberFormat="1" applyFont="1" applyAlignment="1">
      <alignment horizontal="center" vertical="center"/>
    </xf>
    <xf numFmtId="164" fontId="18" fillId="2" borderId="17" xfId="1" applyNumberFormat="1" applyFont="1" applyFill="1" applyBorder="1" applyAlignment="1" applyProtection="1">
      <alignment horizontal="center" vertical="center"/>
      <protection locked="0"/>
    </xf>
    <xf numFmtId="4" fontId="19" fillId="0" borderId="0" xfId="1" applyNumberFormat="1" applyFont="1" applyFill="1" applyBorder="1" applyAlignment="1" applyProtection="1">
      <alignment horizontal="center" vertical="center"/>
      <protection hidden="1"/>
    </xf>
    <xf numFmtId="2" fontId="18" fillId="0" borderId="17" xfId="1" applyNumberFormat="1" applyFont="1" applyFill="1" applyBorder="1" applyAlignment="1" applyProtection="1">
      <alignment horizontal="center" vertical="center"/>
      <protection hidden="1"/>
    </xf>
    <xf numFmtId="4" fontId="18" fillId="0" borderId="17" xfId="1" applyNumberFormat="1" applyFont="1" applyFill="1" applyBorder="1" applyAlignment="1" applyProtection="1">
      <alignment horizontal="center" vertical="center"/>
      <protection hidden="1"/>
    </xf>
    <xf numFmtId="4" fontId="19" fillId="2" borderId="17" xfId="0" applyNumberFormat="1" applyFont="1" applyFill="1" applyBorder="1" applyAlignment="1" applyProtection="1">
      <alignment horizontal="center" vertical="center"/>
      <protection locked="0"/>
    </xf>
    <xf numFmtId="4" fontId="18" fillId="2" borderId="17" xfId="0" applyNumberFormat="1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horizontal="center" vertical="center"/>
    </xf>
    <xf numFmtId="4" fontId="18" fillId="0" borderId="17" xfId="0" applyNumberFormat="1" applyFont="1" applyBorder="1" applyAlignment="1" applyProtection="1">
      <alignment horizontal="center" vertical="center"/>
      <protection hidden="1"/>
    </xf>
    <xf numFmtId="164" fontId="18" fillId="2" borderId="17" xfId="0" applyNumberFormat="1" applyFont="1" applyFill="1" applyBorder="1" applyAlignment="1" applyProtection="1">
      <alignment horizontal="center" vertical="center"/>
      <protection locked="0"/>
    </xf>
    <xf numFmtId="164" fontId="19" fillId="0" borderId="0" xfId="0" applyNumberFormat="1" applyFont="1" applyAlignment="1">
      <alignment horizontal="center" vertical="center"/>
    </xf>
    <xf numFmtId="165" fontId="18" fillId="0" borderId="17" xfId="0" applyNumberFormat="1" applyFont="1" applyBorder="1" applyAlignment="1" applyProtection="1">
      <alignment horizontal="center" vertical="center"/>
      <protection hidden="1"/>
    </xf>
    <xf numFmtId="4" fontId="19" fillId="0" borderId="0" xfId="0" applyNumberFormat="1" applyFont="1" applyAlignment="1" applyProtection="1">
      <alignment horizontal="center" vertical="center"/>
      <protection hidden="1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/>
    <xf numFmtId="4" fontId="13" fillId="4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" fontId="18" fillId="0" borderId="0" xfId="0" applyNumberFormat="1" applyFont="1" applyAlignment="1" applyProtection="1">
      <alignment horizontal="center" vertical="center"/>
      <protection hidden="1"/>
    </xf>
    <xf numFmtId="4" fontId="18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/>
      <protection locked="0"/>
    </xf>
    <xf numFmtId="4" fontId="11" fillId="0" borderId="26" xfId="0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 applyProtection="1">
      <protection locked="0"/>
    </xf>
    <xf numFmtId="0" fontId="1" fillId="0" borderId="16" xfId="0" applyFont="1" applyBorder="1" applyProtection="1">
      <protection locked="0"/>
    </xf>
    <xf numFmtId="4" fontId="19" fillId="0" borderId="17" xfId="0" applyNumberFormat="1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" fontId="14" fillId="0" borderId="1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 textRotation="90"/>
    </xf>
    <xf numFmtId="164" fontId="23" fillId="0" borderId="1" xfId="1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/>
    </xf>
    <xf numFmtId="165" fontId="18" fillId="2" borderId="32" xfId="0" applyNumberFormat="1" applyFont="1" applyFill="1" applyBorder="1" applyAlignment="1" applyProtection="1">
      <alignment horizontal="center" vertical="center"/>
      <protection locked="0"/>
    </xf>
    <xf numFmtId="164" fontId="18" fillId="2" borderId="34" xfId="1" applyNumberFormat="1" applyFont="1" applyFill="1" applyBorder="1" applyAlignment="1" applyProtection="1">
      <alignment horizontal="center" vertical="center"/>
      <protection locked="0"/>
    </xf>
    <xf numFmtId="2" fontId="18" fillId="0" borderId="34" xfId="1" applyNumberFormat="1" applyFont="1" applyFill="1" applyBorder="1" applyAlignment="1" applyProtection="1">
      <alignment horizontal="center" vertical="center"/>
      <protection hidden="1"/>
    </xf>
    <xf numFmtId="4" fontId="18" fillId="0" borderId="34" xfId="1" applyNumberFormat="1" applyFont="1" applyFill="1" applyBorder="1" applyAlignment="1" applyProtection="1">
      <alignment horizontal="center" vertical="center"/>
      <protection hidden="1"/>
    </xf>
    <xf numFmtId="0" fontId="16" fillId="0" borderId="33" xfId="0" applyFont="1" applyBorder="1" applyAlignment="1">
      <alignment horizontal="left" vertical="center"/>
    </xf>
    <xf numFmtId="4" fontId="19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left" vertical="center"/>
    </xf>
    <xf numFmtId="164" fontId="18" fillId="0" borderId="35" xfId="1" applyNumberFormat="1" applyFont="1" applyFill="1" applyBorder="1" applyAlignment="1" applyProtection="1">
      <alignment horizontal="center" vertical="center"/>
      <protection hidden="1"/>
    </xf>
    <xf numFmtId="164" fontId="18" fillId="2" borderId="35" xfId="1" applyNumberFormat="1" applyFont="1" applyFill="1" applyBorder="1" applyAlignment="1" applyProtection="1">
      <alignment horizontal="center" vertical="center"/>
      <protection locked="0" hidden="1"/>
    </xf>
    <xf numFmtId="0" fontId="2" fillId="0" borderId="36" xfId="0" applyFont="1" applyBorder="1" applyAlignment="1">
      <alignment horizontal="left" vertical="center"/>
    </xf>
    <xf numFmtId="168" fontId="18" fillId="0" borderId="35" xfId="1" applyNumberFormat="1" applyFont="1" applyFill="1" applyBorder="1" applyAlignment="1" applyProtection="1">
      <alignment horizontal="center" vertical="center"/>
      <protection hidden="1"/>
    </xf>
    <xf numFmtId="4" fontId="18" fillId="0" borderId="38" xfId="1" applyNumberFormat="1" applyFont="1" applyFill="1" applyBorder="1" applyAlignment="1" applyProtection="1">
      <alignment horizontal="center" vertical="center"/>
      <protection hidden="1"/>
    </xf>
    <xf numFmtId="4" fontId="18" fillId="0" borderId="41" xfId="0" applyNumberFormat="1" applyFont="1" applyBorder="1" applyAlignment="1" applyProtection="1">
      <alignment horizontal="center" vertical="center"/>
      <protection hidden="1"/>
    </xf>
    <xf numFmtId="4" fontId="18" fillId="0" borderId="42" xfId="0" applyNumberFormat="1" applyFont="1" applyBorder="1" applyAlignment="1" applyProtection="1">
      <alignment horizontal="center" vertical="center"/>
      <protection hidden="1"/>
    </xf>
    <xf numFmtId="165" fontId="18" fillId="2" borderId="47" xfId="0" applyNumberFormat="1" applyFont="1" applyFill="1" applyBorder="1" applyAlignment="1" applyProtection="1">
      <alignment horizontal="center" vertical="center"/>
      <protection locked="0"/>
    </xf>
    <xf numFmtId="4" fontId="18" fillId="2" borderId="49" xfId="0" applyNumberFormat="1" applyFont="1" applyFill="1" applyBorder="1" applyAlignment="1" applyProtection="1">
      <alignment horizontal="center" vertical="center"/>
      <protection locked="0"/>
    </xf>
    <xf numFmtId="4" fontId="18" fillId="0" borderId="49" xfId="0" applyNumberFormat="1" applyFont="1" applyBorder="1" applyAlignment="1" applyProtection="1">
      <alignment horizontal="center" vertical="center"/>
      <protection hidden="1"/>
    </xf>
    <xf numFmtId="0" fontId="16" fillId="0" borderId="48" xfId="0" applyFont="1" applyBorder="1" applyAlignment="1">
      <alignment horizontal="left" vertical="center"/>
    </xf>
    <xf numFmtId="164" fontId="18" fillId="2" borderId="49" xfId="0" applyNumberFormat="1" applyFont="1" applyFill="1" applyBorder="1" applyAlignment="1" applyProtection="1">
      <alignment horizontal="center" vertical="center"/>
      <protection locked="0"/>
    </xf>
    <xf numFmtId="165" fontId="18" fillId="0" borderId="49" xfId="0" applyNumberFormat="1" applyFont="1" applyBorder="1" applyAlignment="1" applyProtection="1">
      <alignment horizontal="center" vertical="center"/>
      <protection hidden="1"/>
    </xf>
    <xf numFmtId="4" fontId="19" fillId="0" borderId="49" xfId="0" applyNumberFormat="1" applyFont="1" applyBorder="1" applyAlignment="1" applyProtection="1">
      <alignment horizontal="center" vertical="center"/>
      <protection hidden="1"/>
    </xf>
    <xf numFmtId="4" fontId="18" fillId="0" borderId="35" xfId="1" applyNumberFormat="1" applyFont="1" applyFill="1" applyBorder="1" applyAlignment="1" applyProtection="1">
      <alignment horizontal="center" vertical="center"/>
      <protection hidden="1"/>
    </xf>
    <xf numFmtId="0" fontId="2" fillId="0" borderId="51" xfId="0" applyFont="1" applyBorder="1" applyAlignment="1">
      <alignment horizontal="left" vertical="center"/>
    </xf>
    <xf numFmtId="4" fontId="18" fillId="0" borderId="41" xfId="1" applyNumberFormat="1" applyFont="1" applyFill="1" applyBorder="1" applyAlignment="1" applyProtection="1">
      <alignment horizontal="center" vertical="center"/>
      <protection hidden="1"/>
    </xf>
    <xf numFmtId="4" fontId="18" fillId="0" borderId="42" xfId="1" applyNumberFormat="1" applyFont="1" applyFill="1" applyBorder="1" applyAlignment="1" applyProtection="1">
      <alignment horizontal="center" vertical="center"/>
      <protection hidden="1"/>
    </xf>
    <xf numFmtId="164" fontId="23" fillId="0" borderId="38" xfId="1" applyNumberFormat="1" applyFont="1" applyFill="1" applyBorder="1" applyAlignment="1" applyProtection="1">
      <alignment horizontal="center" vertical="center"/>
      <protection hidden="1"/>
    </xf>
    <xf numFmtId="0" fontId="2" fillId="0" borderId="37" xfId="0" applyFont="1" applyBorder="1" applyAlignment="1">
      <alignment horizontal="left" vertical="center"/>
    </xf>
    <xf numFmtId="168" fontId="18" fillId="0" borderId="38" xfId="1" applyNumberFormat="1" applyFont="1" applyFill="1" applyBorder="1" applyAlignment="1" applyProtection="1">
      <alignment horizontal="center" vertical="center"/>
      <protection hidden="1"/>
    </xf>
    <xf numFmtId="4" fontId="14" fillId="0" borderId="38" xfId="0" applyNumberFormat="1" applyFont="1" applyBorder="1" applyAlignment="1" applyProtection="1">
      <alignment horizontal="center" vertical="center"/>
      <protection hidden="1"/>
    </xf>
    <xf numFmtId="0" fontId="16" fillId="0" borderId="53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164" fontId="14" fillId="0" borderId="41" xfId="0" applyNumberFormat="1" applyFont="1" applyBorder="1" applyAlignment="1" applyProtection="1">
      <alignment horizontal="center" vertical="center"/>
      <protection hidden="1"/>
    </xf>
    <xf numFmtId="4" fontId="18" fillId="2" borderId="34" xfId="0" applyNumberFormat="1" applyFont="1" applyFill="1" applyBorder="1" applyAlignment="1" applyProtection="1">
      <alignment horizontal="center" vertical="center"/>
      <protection locked="0"/>
    </xf>
    <xf numFmtId="4" fontId="18" fillId="0" borderId="34" xfId="0" applyNumberFormat="1" applyFont="1" applyBorder="1" applyAlignment="1" applyProtection="1">
      <alignment horizontal="center" vertical="center"/>
      <protection hidden="1"/>
    </xf>
    <xf numFmtId="164" fontId="18" fillId="2" borderId="34" xfId="0" applyNumberFormat="1" applyFont="1" applyFill="1" applyBorder="1" applyAlignment="1" applyProtection="1">
      <alignment horizontal="center" vertical="center"/>
      <protection locked="0"/>
    </xf>
    <xf numFmtId="165" fontId="18" fillId="0" borderId="34" xfId="0" applyNumberFormat="1" applyFont="1" applyBorder="1" applyAlignment="1" applyProtection="1">
      <alignment horizontal="center" vertical="center"/>
      <protection hidden="1"/>
    </xf>
    <xf numFmtId="4" fontId="19" fillId="0" borderId="34" xfId="0" applyNumberFormat="1" applyFont="1" applyBorder="1" applyAlignment="1" applyProtection="1">
      <alignment horizontal="center" vertical="center"/>
      <protection hidden="1"/>
    </xf>
    <xf numFmtId="0" fontId="16" fillId="0" borderId="57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4" fontId="19" fillId="0" borderId="59" xfId="0" applyNumberFormat="1" applyFont="1" applyBorder="1" applyAlignment="1" applyProtection="1">
      <alignment horizontal="center" vertical="center"/>
      <protection hidden="1"/>
    </xf>
    <xf numFmtId="4" fontId="19" fillId="0" borderId="60" xfId="0" applyNumberFormat="1" applyFont="1" applyBorder="1" applyAlignment="1" applyProtection="1">
      <alignment horizontal="center" vertical="center"/>
      <protection hidden="1"/>
    </xf>
    <xf numFmtId="164" fontId="14" fillId="0" borderId="42" xfId="0" applyNumberFormat="1" applyFont="1" applyBorder="1" applyAlignment="1" applyProtection="1">
      <alignment horizontal="center" vertical="center"/>
      <protection hidden="1"/>
    </xf>
    <xf numFmtId="164" fontId="18" fillId="2" borderId="49" xfId="1" applyNumberFormat="1" applyFont="1" applyFill="1" applyBorder="1" applyAlignment="1" applyProtection="1">
      <alignment horizontal="center" vertical="center"/>
      <protection locked="0"/>
    </xf>
    <xf numFmtId="2" fontId="18" fillId="0" borderId="49" xfId="1" applyNumberFormat="1" applyFont="1" applyFill="1" applyBorder="1" applyAlignment="1" applyProtection="1">
      <alignment horizontal="center" vertical="center"/>
      <protection hidden="1"/>
    </xf>
    <xf numFmtId="4" fontId="18" fillId="0" borderId="49" xfId="1" applyNumberFormat="1" applyFont="1" applyFill="1" applyBorder="1" applyAlignment="1" applyProtection="1">
      <alignment horizontal="center" vertical="center"/>
      <protection hidden="1"/>
    </xf>
    <xf numFmtId="0" fontId="2" fillId="0" borderId="48" xfId="0" applyFont="1" applyBorder="1" applyAlignment="1">
      <alignment horizontal="left" vertical="center"/>
    </xf>
    <xf numFmtId="164" fontId="18" fillId="0" borderId="62" xfId="1" applyNumberFormat="1" applyFont="1" applyFill="1" applyBorder="1" applyAlignment="1" applyProtection="1">
      <alignment horizontal="center" vertical="center"/>
      <protection hidden="1"/>
    </xf>
    <xf numFmtId="164" fontId="18" fillId="2" borderId="62" xfId="1" applyNumberFormat="1" applyFont="1" applyFill="1" applyBorder="1" applyAlignment="1" applyProtection="1">
      <alignment horizontal="center" vertical="center"/>
      <protection locked="0" hidden="1"/>
    </xf>
    <xf numFmtId="0" fontId="2" fillId="0" borderId="43" xfId="0" applyFont="1" applyBorder="1" applyAlignment="1">
      <alignment horizontal="left" vertical="center"/>
    </xf>
    <xf numFmtId="168" fontId="18" fillId="0" borderId="62" xfId="1" applyNumberFormat="1" applyFont="1" applyFill="1" applyBorder="1" applyAlignment="1" applyProtection="1">
      <alignment horizontal="center" vertical="center"/>
      <protection hidden="1"/>
    </xf>
    <xf numFmtId="4" fontId="18" fillId="0" borderId="64" xfId="1" applyNumberFormat="1" applyFont="1" applyFill="1" applyBorder="1" applyAlignment="1" applyProtection="1">
      <alignment horizontal="center" vertical="center"/>
      <protection hidden="1"/>
    </xf>
    <xf numFmtId="4" fontId="18" fillId="0" borderId="66" xfId="0" applyNumberFormat="1" applyFont="1" applyBorder="1" applyAlignment="1" applyProtection="1">
      <alignment horizontal="center" vertical="center"/>
      <protection hidden="1"/>
    </xf>
    <xf numFmtId="4" fontId="18" fillId="0" borderId="67" xfId="0" applyNumberFormat="1" applyFont="1" applyBorder="1" applyAlignment="1" applyProtection="1">
      <alignment horizontal="center" vertical="center"/>
      <protection hidden="1"/>
    </xf>
    <xf numFmtId="4" fontId="18" fillId="0" borderId="62" xfId="1" applyNumberFormat="1" applyFont="1" applyFill="1" applyBorder="1" applyAlignment="1" applyProtection="1">
      <alignment horizontal="center" vertical="center"/>
      <protection hidden="1"/>
    </xf>
    <xf numFmtId="0" fontId="2" fillId="0" borderId="69" xfId="0" applyFont="1" applyBorder="1" applyAlignment="1">
      <alignment horizontal="left" vertical="center"/>
    </xf>
    <xf numFmtId="4" fontId="18" fillId="0" borderId="66" xfId="1" applyNumberFormat="1" applyFont="1" applyFill="1" applyBorder="1" applyAlignment="1" applyProtection="1">
      <alignment horizontal="center" vertical="center"/>
      <protection hidden="1"/>
    </xf>
    <xf numFmtId="4" fontId="18" fillId="0" borderId="67" xfId="1" applyNumberFormat="1" applyFont="1" applyFill="1" applyBorder="1" applyAlignment="1" applyProtection="1">
      <alignment horizontal="center" vertical="center"/>
      <protection hidden="1"/>
    </xf>
    <xf numFmtId="164" fontId="23" fillId="0" borderId="64" xfId="1" applyNumberFormat="1" applyFont="1" applyFill="1" applyBorder="1" applyAlignment="1" applyProtection="1">
      <alignment horizontal="center" vertical="center"/>
      <protection hidden="1"/>
    </xf>
    <xf numFmtId="0" fontId="2" fillId="0" borderId="63" xfId="0" applyFont="1" applyBorder="1" applyAlignment="1">
      <alignment horizontal="left" vertical="center"/>
    </xf>
    <xf numFmtId="168" fontId="18" fillId="0" borderId="64" xfId="1" applyNumberFormat="1" applyFont="1" applyFill="1" applyBorder="1" applyAlignment="1" applyProtection="1">
      <alignment horizontal="center" vertical="center"/>
      <protection hidden="1"/>
    </xf>
    <xf numFmtId="4" fontId="19" fillId="0" borderId="64" xfId="0" applyNumberFormat="1" applyFont="1" applyBorder="1" applyAlignment="1" applyProtection="1">
      <alignment horizontal="center" vertical="center"/>
      <protection hidden="1"/>
    </xf>
    <xf numFmtId="164" fontId="19" fillId="0" borderId="66" xfId="0" applyNumberFormat="1" applyFont="1" applyBorder="1" applyAlignment="1" applyProtection="1">
      <alignment horizontal="center" vertical="center"/>
      <protection hidden="1"/>
    </xf>
    <xf numFmtId="164" fontId="19" fillId="0" borderId="67" xfId="0" applyNumberFormat="1" applyFont="1" applyBorder="1" applyAlignment="1" applyProtection="1">
      <alignment horizontal="center" vertical="center"/>
      <protection hidden="1"/>
    </xf>
    <xf numFmtId="0" fontId="22" fillId="6" borderId="3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4" fontId="19" fillId="8" borderId="17" xfId="0" applyNumberFormat="1" applyFont="1" applyFill="1" applyBorder="1" applyAlignment="1" applyProtection="1">
      <alignment horizontal="center" vertical="center"/>
      <protection locked="0"/>
    </xf>
    <xf numFmtId="4" fontId="19" fillId="8" borderId="34" xfId="0" applyNumberFormat="1" applyFont="1" applyFill="1" applyBorder="1" applyAlignment="1" applyProtection="1">
      <alignment horizontal="center" vertical="center"/>
      <protection locked="0"/>
    </xf>
    <xf numFmtId="4" fontId="19" fillId="8" borderId="49" xfId="0" applyNumberFormat="1" applyFont="1" applyFill="1" applyBorder="1" applyAlignment="1" applyProtection="1">
      <alignment horizontal="center" vertical="center"/>
      <protection locked="0"/>
    </xf>
    <xf numFmtId="0" fontId="16" fillId="4" borderId="48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left" vertical="center"/>
    </xf>
    <xf numFmtId="4" fontId="19" fillId="8" borderId="18" xfId="1" applyNumberFormat="1" applyFont="1" applyFill="1" applyBorder="1" applyAlignment="1" applyProtection="1">
      <alignment horizontal="center" vertical="center"/>
      <protection locked="0"/>
    </xf>
    <xf numFmtId="4" fontId="19" fillId="8" borderId="35" xfId="1" applyNumberFormat="1" applyFont="1" applyFill="1" applyBorder="1" applyAlignment="1" applyProtection="1">
      <alignment horizontal="center" vertical="center"/>
      <protection locked="0"/>
    </xf>
    <xf numFmtId="4" fontId="19" fillId="8" borderId="62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6" fillId="0" borderId="7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6" fillId="0" borderId="6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22" fillId="0" borderId="0" xfId="0" applyFont="1" applyAlignment="1">
      <alignment horizontal="left" vertical="center" wrapText="1" indent="1"/>
    </xf>
    <xf numFmtId="0" fontId="22" fillId="7" borderId="43" xfId="0" applyFont="1" applyFill="1" applyBorder="1" applyAlignment="1">
      <alignment horizontal="left" vertical="center" wrapText="1"/>
    </xf>
    <xf numFmtId="0" fontId="22" fillId="7" borderId="44" xfId="0" applyFont="1" applyFill="1" applyBorder="1" applyAlignment="1">
      <alignment horizontal="left" vertical="center" wrapText="1"/>
    </xf>
    <xf numFmtId="0" fontId="22" fillId="7" borderId="45" xfId="0" applyFont="1" applyFill="1" applyBorder="1" applyAlignment="1">
      <alignment horizontal="left" vertical="center" wrapText="1"/>
    </xf>
    <xf numFmtId="0" fontId="22" fillId="7" borderId="48" xfId="0" applyFont="1" applyFill="1" applyBorder="1" applyAlignment="1">
      <alignment horizontal="left" vertical="center"/>
    </xf>
    <xf numFmtId="0" fontId="22" fillId="7" borderId="23" xfId="0" applyFont="1" applyFill="1" applyBorder="1" applyAlignment="1">
      <alignment horizontal="left" vertical="center"/>
    </xf>
    <xf numFmtId="0" fontId="22" fillId="7" borderId="61" xfId="0" applyFont="1" applyFill="1" applyBorder="1" applyAlignment="1">
      <alignment horizontal="left" vertical="center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22" fillId="2" borderId="2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16" fillId="0" borderId="6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16" fillId="0" borderId="52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22" fillId="7" borderId="28" xfId="0" applyFont="1" applyFill="1" applyBorder="1" applyAlignment="1">
      <alignment horizontal="left" vertical="center"/>
    </xf>
    <xf numFmtId="0" fontId="22" fillId="7" borderId="29" xfId="0" applyFont="1" applyFill="1" applyBorder="1" applyAlignment="1">
      <alignment horizontal="left" vertical="center"/>
    </xf>
    <xf numFmtId="0" fontId="22" fillId="7" borderId="30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textRotation="90"/>
    </xf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7" borderId="54" xfId="0" applyFont="1" applyFill="1" applyBorder="1" applyAlignment="1">
      <alignment horizontal="left" vertical="center" wrapText="1"/>
    </xf>
    <xf numFmtId="0" fontId="22" fillId="7" borderId="55" xfId="0" applyFont="1" applyFill="1" applyBorder="1" applyAlignment="1">
      <alignment horizontal="left" vertical="center" wrapText="1"/>
    </xf>
    <xf numFmtId="0" fontId="22" fillId="7" borderId="56" xfId="0" applyFont="1" applyFill="1" applyBorder="1" applyAlignment="1">
      <alignment horizontal="left" vertical="center" wrapText="1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0152A1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nnoitteluesimerkki!A1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Hinnoittelulaskuri - kauppa'!A1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43542</xdr:colOff>
      <xdr:row>3</xdr:row>
      <xdr:rowOff>46806</xdr:rowOff>
    </xdr:from>
    <xdr:to>
      <xdr:col>5</xdr:col>
      <xdr:colOff>1268185</xdr:colOff>
      <xdr:row>6</xdr:row>
      <xdr:rowOff>11565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465613" y="335277"/>
          <a:ext cx="4751615" cy="323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600" b="1" i="0" strike="noStrike">
              <a:solidFill>
                <a:schemeClr val="tx2"/>
              </a:solidFill>
              <a:latin typeface="Arial"/>
              <a:cs typeface="Arial"/>
            </a:rPr>
            <a:t>YT11 HIN</a:t>
          </a:r>
          <a:r>
            <a:rPr lang="fi-FI" sz="1600" b="1" i="0" strike="noStrike" baseline="0">
              <a:solidFill>
                <a:schemeClr val="tx2"/>
              </a:solidFill>
              <a:latin typeface="Arial"/>
              <a:cs typeface="Arial"/>
            </a:rPr>
            <a:t>NOITTELU</a:t>
          </a:r>
          <a:r>
            <a:rPr lang="fi-FI" sz="1600" b="1" i="0" strike="noStrike">
              <a:solidFill>
                <a:schemeClr val="tx2"/>
              </a:solidFill>
              <a:latin typeface="Arial"/>
              <a:cs typeface="Arial"/>
            </a:rPr>
            <a:t>LASKURI - KAUPPA</a:t>
          </a:r>
        </a:p>
      </xdr:txBody>
    </xdr:sp>
    <xdr:clientData/>
  </xdr:twoCellAnchor>
  <xdr:twoCellAnchor>
    <xdr:from>
      <xdr:col>7</xdr:col>
      <xdr:colOff>304172</xdr:colOff>
      <xdr:row>13</xdr:row>
      <xdr:rowOff>125878</xdr:rowOff>
    </xdr:from>
    <xdr:to>
      <xdr:col>11</xdr:col>
      <xdr:colOff>847725</xdr:colOff>
      <xdr:row>37</xdr:row>
      <xdr:rowOff>38100</xdr:rowOff>
    </xdr:to>
    <xdr:sp macro="" textlink="">
      <xdr:nvSpPr>
        <xdr:cNvPr id="10" name="Taitettu kulm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333747" y="1716553"/>
          <a:ext cx="3105778" cy="3846047"/>
        </a:xfrm>
        <a:prstGeom prst="foldedCorner">
          <a:avLst/>
        </a:prstGeom>
        <a:solidFill>
          <a:srgbClr val="FFC00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100" b="1">
              <a:solidFill>
                <a:schemeClr val="tx1"/>
              </a:solidFill>
            </a:rPr>
            <a:t>Ohje</a:t>
          </a:r>
          <a:br>
            <a:rPr lang="fi-FI" sz="1100" b="1">
              <a:solidFill>
                <a:schemeClr val="tx1"/>
              </a:solidFill>
            </a:rPr>
          </a:br>
          <a:r>
            <a:rPr lang="fi-FI" sz="1100" b="1">
              <a:solidFill>
                <a:schemeClr val="tx1"/>
              </a:solidFill>
            </a:rPr>
            <a:t>Hinnoittelulaskuri laskee tuotteen kokonaiskatteen sesongista poistomyyntiin.</a:t>
          </a:r>
          <a:br>
            <a:rPr lang="fi-FI" sz="1100" b="1">
              <a:solidFill>
                <a:schemeClr val="tx1"/>
              </a:solidFill>
            </a:rPr>
          </a:br>
          <a:br>
            <a:rPr lang="fi-FI" sz="1100" b="1">
              <a:solidFill>
                <a:schemeClr val="tx1"/>
              </a:solidFill>
            </a:rPr>
          </a:br>
          <a:r>
            <a:rPr lang="fi-FI" sz="1100" b="1">
              <a:solidFill>
                <a:schemeClr val="tx1"/>
              </a:solidFill>
            </a:rPr>
            <a:t>Käyttöohjeita</a:t>
          </a:r>
          <a:r>
            <a:rPr lang="fi-FI" sz="1100">
              <a:solidFill>
                <a:schemeClr val="tx1"/>
              </a:solidFill>
            </a:rPr>
            <a:t>:</a:t>
          </a:r>
          <a:br>
            <a:rPr lang="fi-FI" sz="1100">
              <a:solidFill>
                <a:schemeClr val="tx1"/>
              </a:solidFill>
            </a:rPr>
          </a:br>
          <a:r>
            <a:rPr lang="fi-FI" sz="110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Hinnoittelulaskurilla</a:t>
          </a:r>
          <a:r>
            <a:rPr lang="fi-FI" sz="1100" baseline="0">
              <a:solidFill>
                <a:schemeClr val="tx1"/>
              </a:solidFill>
            </a:rPr>
            <a:t> </a:t>
          </a:r>
          <a:r>
            <a:rPr lang="fi-FI" sz="11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voit</a:t>
          </a:r>
          <a:r>
            <a:rPr lang="fi-FI" sz="1100" baseline="0">
              <a:solidFill>
                <a:schemeClr val="tx1"/>
              </a:solidFill>
            </a:rPr>
            <a:t> </a:t>
          </a:r>
          <a: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tehdä vaihtoehtoisia laskelmia tuotteen sesongista poistomyyntiin. Voit laskea yhdestä tuotteesta vaihtoehtoisia laskelmia tai laskea esim. kaksi tuotetta ja kaksi vaihtoehtoa.</a:t>
          </a:r>
        </a:p>
        <a:p>
          <a:pPr algn="l">
            <a:lnSpc>
              <a:spcPct val="100000"/>
            </a:lnSpc>
            <a:spcBef>
              <a:spcPts val="800"/>
            </a:spcBef>
          </a:pPr>
          <a: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Alla olevassa hinnoittelutaulukossa ohjelma laskee myyntihinnat 15 - 60 % välisille katteille. </a:t>
          </a:r>
          <a:b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br>
            <a:rPr lang="fi-FI" sz="11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i-FI" sz="11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Syötä lähtöarvot keltaisiin ruutuihin</a:t>
          </a:r>
          <a:r>
            <a:rPr lang="fi-FI" sz="1100" b="1" baseline="0">
              <a:solidFill>
                <a:schemeClr val="tx1"/>
              </a:solidFill>
              <a:latin typeface="+mj-lt"/>
            </a:rPr>
            <a:t>.</a:t>
          </a:r>
        </a:p>
      </xdr:txBody>
    </xdr:sp>
    <xdr:clientData fPrintsWithSheet="0"/>
  </xdr:twoCellAnchor>
  <xdr:twoCellAnchor editAs="oneCell">
    <xdr:from>
      <xdr:col>6</xdr:col>
      <xdr:colOff>84209</xdr:colOff>
      <xdr:row>85</xdr:row>
      <xdr:rowOff>26239</xdr:rowOff>
    </xdr:from>
    <xdr:to>
      <xdr:col>6</xdr:col>
      <xdr:colOff>1219200</xdr:colOff>
      <xdr:row>87</xdr:row>
      <xdr:rowOff>76199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8A378D41-D8DA-4A0F-8949-A9529E73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959" y="14628064"/>
          <a:ext cx="1134991" cy="402386"/>
        </a:xfrm>
        <a:prstGeom prst="rect">
          <a:avLst/>
        </a:prstGeom>
      </xdr:spPr>
    </xdr:pic>
    <xdr:clientData/>
  </xdr:twoCellAnchor>
  <xdr:twoCellAnchor editAs="oneCell">
    <xdr:from>
      <xdr:col>1</xdr:col>
      <xdr:colOff>53814</xdr:colOff>
      <xdr:row>2</xdr:row>
      <xdr:rowOff>47920</xdr:rowOff>
    </xdr:from>
    <xdr:to>
      <xdr:col>1</xdr:col>
      <xdr:colOff>1138610</xdr:colOff>
      <xdr:row>6</xdr:row>
      <xdr:rowOff>16772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7AEFF3A5-1C4F-46F3-B211-7B1745FE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928" y="260191"/>
          <a:ext cx="1084796" cy="404281"/>
        </a:xfrm>
        <a:prstGeom prst="rect">
          <a:avLst/>
        </a:prstGeom>
      </xdr:spPr>
    </xdr:pic>
    <xdr:clientData/>
  </xdr:twoCellAnchor>
  <xdr:twoCellAnchor>
    <xdr:from>
      <xdr:col>8</xdr:col>
      <xdr:colOff>21770</xdr:colOff>
      <xdr:row>5</xdr:row>
      <xdr:rowOff>108857</xdr:rowOff>
    </xdr:from>
    <xdr:to>
      <xdr:col>10</xdr:col>
      <xdr:colOff>173442</xdr:colOff>
      <xdr:row>9</xdr:row>
      <xdr:rowOff>15000</xdr:rowOff>
    </xdr:to>
    <xdr:sp macro="" textlink="">
      <xdr:nvSpPr>
        <xdr:cNvPr id="3" name="Suorakulmio: Pyöristetyt kulmat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F57E31-DDF2-4736-9DB7-DC83B17D43B8}"/>
            </a:ext>
          </a:extLst>
        </xdr:cNvPr>
        <xdr:cNvSpPr/>
      </xdr:nvSpPr>
      <xdr:spPr>
        <a:xfrm>
          <a:off x="9176656" y="609600"/>
          <a:ext cx="1692000" cy="396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050" b="1"/>
            <a:t>ESIMERKKILASKELMA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2</xdr:row>
      <xdr:rowOff>47625</xdr:rowOff>
    </xdr:from>
    <xdr:to>
      <xdr:col>1</xdr:col>
      <xdr:colOff>1421296</xdr:colOff>
      <xdr:row>4</xdr:row>
      <xdr:rowOff>120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78D5A48C-5228-408C-99FF-C88A976611E6}"/>
            </a:ext>
          </a:extLst>
        </xdr:cNvPr>
        <xdr:cNvSpPr txBox="1">
          <a:spLocks noChangeArrowheads="1"/>
        </xdr:cNvSpPr>
      </xdr:nvSpPr>
      <xdr:spPr bwMode="auto">
        <a:xfrm>
          <a:off x="2400300" y="342900"/>
          <a:ext cx="49696" cy="30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strike="noStrike">
              <a:solidFill>
                <a:srgbClr val="FFFFFF"/>
              </a:solidFill>
              <a:latin typeface="Arial"/>
              <a:cs typeface="Arial"/>
            </a:rPr>
            <a:t>®</a:t>
          </a:r>
        </a:p>
      </xdr:txBody>
    </xdr:sp>
    <xdr:clientData/>
  </xdr:twoCellAnchor>
  <xdr:twoCellAnchor>
    <xdr:from>
      <xdr:col>2</xdr:col>
      <xdr:colOff>118550</xdr:colOff>
      <xdr:row>4</xdr:row>
      <xdr:rowOff>24494</xdr:rowOff>
    </xdr:from>
    <xdr:to>
      <xdr:col>5</xdr:col>
      <xdr:colOff>1310900</xdr:colOff>
      <xdr:row>5</xdr:row>
      <xdr:rowOff>172810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04BB55BA-8C12-424E-B536-0A44461CD1B1}"/>
            </a:ext>
          </a:extLst>
        </xdr:cNvPr>
        <xdr:cNvSpPr txBox="1">
          <a:spLocks noChangeArrowheads="1"/>
        </xdr:cNvSpPr>
      </xdr:nvSpPr>
      <xdr:spPr bwMode="auto">
        <a:xfrm>
          <a:off x="2039879" y="389165"/>
          <a:ext cx="4751978" cy="36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400" b="1" i="0" strike="noStrike">
              <a:solidFill>
                <a:schemeClr val="tx2"/>
              </a:solidFill>
              <a:latin typeface="Arial"/>
              <a:cs typeface="Arial"/>
            </a:rPr>
            <a:t>YT11 HIN</a:t>
          </a:r>
          <a:r>
            <a:rPr lang="fi-FI" sz="1400" b="1" i="0" strike="noStrike" baseline="0">
              <a:solidFill>
                <a:schemeClr val="tx2"/>
              </a:solidFill>
              <a:latin typeface="Arial"/>
              <a:cs typeface="Arial"/>
            </a:rPr>
            <a:t>NOITTELU</a:t>
          </a:r>
          <a:r>
            <a:rPr lang="fi-FI" sz="1400" b="1" i="0" strike="noStrike">
              <a:solidFill>
                <a:schemeClr val="tx2"/>
              </a:solidFill>
              <a:latin typeface="Arial"/>
              <a:cs typeface="Arial"/>
            </a:rPr>
            <a:t>LASKURI - KAUPPA </a:t>
          </a:r>
          <a:r>
            <a:rPr lang="fi-FI" sz="1400" b="1" i="0" strike="noStrike">
              <a:solidFill>
                <a:srgbClr val="FF0000"/>
              </a:solidFill>
              <a:latin typeface="Arial"/>
              <a:cs typeface="Arial"/>
            </a:rPr>
            <a:t>ESIMERKKI</a:t>
          </a:r>
        </a:p>
      </xdr:txBody>
    </xdr:sp>
    <xdr:clientData/>
  </xdr:twoCellAnchor>
  <xdr:twoCellAnchor editAs="oneCell">
    <xdr:from>
      <xdr:col>1</xdr:col>
      <xdr:colOff>133924</xdr:colOff>
      <xdr:row>3</xdr:row>
      <xdr:rowOff>25175</xdr:rowOff>
    </xdr:from>
    <xdr:to>
      <xdr:col>1</xdr:col>
      <xdr:colOff>1276352</xdr:colOff>
      <xdr:row>5</xdr:row>
      <xdr:rowOff>139473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158680AB-5D25-42D7-820D-2FEE6D64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81" y="270104"/>
          <a:ext cx="1142428" cy="451755"/>
        </a:xfrm>
        <a:prstGeom prst="rect">
          <a:avLst/>
        </a:prstGeom>
      </xdr:spPr>
    </xdr:pic>
    <xdr:clientData/>
  </xdr:twoCellAnchor>
  <xdr:twoCellAnchor>
    <xdr:from>
      <xdr:col>7</xdr:col>
      <xdr:colOff>178934</xdr:colOff>
      <xdr:row>11</xdr:row>
      <xdr:rowOff>97971</xdr:rowOff>
    </xdr:from>
    <xdr:to>
      <xdr:col>12</xdr:col>
      <xdr:colOff>130628</xdr:colOff>
      <xdr:row>23</xdr:row>
      <xdr:rowOff>125186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6B7E79F-F671-423E-9F63-5BDC04C3C325}"/>
            </a:ext>
          </a:extLst>
        </xdr:cNvPr>
        <xdr:cNvSpPr txBox="1"/>
      </xdr:nvSpPr>
      <xdr:spPr>
        <a:xfrm>
          <a:off x="8283348" y="1404257"/>
          <a:ext cx="3217409" cy="1921329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fi-FI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Esimerkkilaskelma: </a:t>
          </a:r>
          <a:endParaRPr lang="fi-FI" sz="1000" b="1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b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Lasketaan kahden erilaisen grillin myynnille kaksi erilaista vertailulaskelmaa hyvä ja huonompi sesonkimyynti.  Hinnoittelulaskuri laskee tuotteen kokonaiskatteen sesongista poistomyyntiin. </a:t>
          </a:r>
          <a:br>
            <a:rPr lang="fi-FI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fi-FI" sz="10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6</xdr:col>
      <xdr:colOff>1266826</xdr:colOff>
      <xdr:row>32</xdr:row>
      <xdr:rowOff>104776</xdr:rowOff>
    </xdr:from>
    <xdr:to>
      <xdr:col>7</xdr:col>
      <xdr:colOff>561975</xdr:colOff>
      <xdr:row>36</xdr:row>
      <xdr:rowOff>38100</xdr:rowOff>
    </xdr:to>
    <xdr:cxnSp macro="">
      <xdr:nvCxnSpPr>
        <xdr:cNvPr id="11" name="Suora nuoliyhdysviiva 10">
          <a:extLst>
            <a:ext uri="{FF2B5EF4-FFF2-40B4-BE49-F238E27FC236}">
              <a16:creationId xmlns:a16="http://schemas.microsoft.com/office/drawing/2014/main" id="{6E703112-32C4-46C4-9A91-F37EDE996CF4}"/>
            </a:ext>
          </a:extLst>
        </xdr:cNvPr>
        <xdr:cNvCxnSpPr/>
      </xdr:nvCxnSpPr>
      <xdr:spPr>
        <a:xfrm flipH="1" flipV="1">
          <a:off x="8139114" y="4814889"/>
          <a:ext cx="623886" cy="585786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6</xdr:col>
      <xdr:colOff>1304926</xdr:colOff>
      <xdr:row>36</xdr:row>
      <xdr:rowOff>52388</xdr:rowOff>
    </xdr:from>
    <xdr:to>
      <xdr:col>7</xdr:col>
      <xdr:colOff>561975</xdr:colOff>
      <xdr:row>41</xdr:row>
      <xdr:rowOff>114300</xdr:rowOff>
    </xdr:to>
    <xdr:cxnSp macro="">
      <xdr:nvCxnSpPr>
        <xdr:cNvPr id="16" name="Suora nuoliyhdysviiva 15">
          <a:extLst>
            <a:ext uri="{FF2B5EF4-FFF2-40B4-BE49-F238E27FC236}">
              <a16:creationId xmlns:a16="http://schemas.microsoft.com/office/drawing/2014/main" id="{020EA019-9C91-4FD9-9C18-33DE1AFF7786}"/>
            </a:ext>
          </a:extLst>
        </xdr:cNvPr>
        <xdr:cNvCxnSpPr/>
      </xdr:nvCxnSpPr>
      <xdr:spPr>
        <a:xfrm flipH="1">
          <a:off x="8177214" y="5414963"/>
          <a:ext cx="585786" cy="87630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6</xdr:col>
      <xdr:colOff>1285874</xdr:colOff>
      <xdr:row>36</xdr:row>
      <xdr:rowOff>38100</xdr:rowOff>
    </xdr:from>
    <xdr:to>
      <xdr:col>7</xdr:col>
      <xdr:colOff>561975</xdr:colOff>
      <xdr:row>50</xdr:row>
      <xdr:rowOff>85724</xdr:rowOff>
    </xdr:to>
    <xdr:cxnSp macro="">
      <xdr:nvCxnSpPr>
        <xdr:cNvPr id="18" name="Suora nuoliyhdysviiva 17">
          <a:extLst>
            <a:ext uri="{FF2B5EF4-FFF2-40B4-BE49-F238E27FC236}">
              <a16:creationId xmlns:a16="http://schemas.microsoft.com/office/drawing/2014/main" id="{914777E1-A28C-4F8B-A5FE-5A69A2E30A64}"/>
            </a:ext>
          </a:extLst>
        </xdr:cNvPr>
        <xdr:cNvCxnSpPr/>
      </xdr:nvCxnSpPr>
      <xdr:spPr>
        <a:xfrm flipH="1">
          <a:off x="8158162" y="5400675"/>
          <a:ext cx="604838" cy="2328862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7</xdr:col>
      <xdr:colOff>561974</xdr:colOff>
      <xdr:row>34</xdr:row>
      <xdr:rowOff>38100</xdr:rowOff>
    </xdr:from>
    <xdr:to>
      <xdr:col>11</xdr:col>
      <xdr:colOff>428624</xdr:colOff>
      <xdr:row>38</xdr:row>
      <xdr:rowOff>123826</xdr:rowOff>
    </xdr:to>
    <xdr:sp macro="" textlink="">
      <xdr:nvSpPr>
        <xdr:cNvPr id="21" name="Tekstiruutu 20">
          <a:extLst>
            <a:ext uri="{FF2B5EF4-FFF2-40B4-BE49-F238E27FC236}">
              <a16:creationId xmlns:a16="http://schemas.microsoft.com/office/drawing/2014/main" id="{AE3BB683-81D5-4216-9A56-96843ED6097E}"/>
            </a:ext>
          </a:extLst>
        </xdr:cNvPr>
        <xdr:cNvSpPr txBox="1"/>
      </xdr:nvSpPr>
      <xdr:spPr>
        <a:xfrm>
          <a:off x="8762999" y="5072063"/>
          <a:ext cx="2457450" cy="742951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Pitää olla yhteensä 100%.</a:t>
          </a:r>
          <a:b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Tuotteita myydään sesonkina 70%, alessa 25% ja poistomyynnissä 5%. </a:t>
          </a:r>
          <a:endParaRPr lang="fi-FI" sz="1000" b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 fPrintsWithSheet="0"/>
  </xdr:twoCellAnchor>
  <xdr:twoCellAnchor>
    <xdr:from>
      <xdr:col>7</xdr:col>
      <xdr:colOff>571500</xdr:colOff>
      <xdr:row>4</xdr:row>
      <xdr:rowOff>76200</xdr:rowOff>
    </xdr:from>
    <xdr:to>
      <xdr:col>10</xdr:col>
      <xdr:colOff>520071</xdr:colOff>
      <xdr:row>7</xdr:row>
      <xdr:rowOff>9557</xdr:rowOff>
    </xdr:to>
    <xdr:sp macro="" textlink="">
      <xdr:nvSpPr>
        <xdr:cNvPr id="4" name="Suorakulmio: Pyöristetyt kulmat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53232F-085D-48C9-BCC0-B78E42E5D204}"/>
            </a:ext>
          </a:extLst>
        </xdr:cNvPr>
        <xdr:cNvSpPr/>
      </xdr:nvSpPr>
      <xdr:spPr>
        <a:xfrm>
          <a:off x="8675914" y="440871"/>
          <a:ext cx="1908000" cy="39600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1100" b="1"/>
            <a:t>HINNOITTELULASKURIIN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B1:O115"/>
  <sheetViews>
    <sheetView showGridLines="0" showZeros="0" tabSelected="1" zoomScaleNormal="100" workbookViewId="0">
      <selection activeCell="D9" sqref="D9:D10"/>
    </sheetView>
  </sheetViews>
  <sheetFormatPr defaultRowHeight="12.45" x14ac:dyDescent="0.3"/>
  <cols>
    <col min="1" max="1" width="8.23046875" customWidth="1"/>
    <col min="2" max="2" width="18.23046875" customWidth="1"/>
    <col min="3" max="3" width="12.3046875" customWidth="1"/>
    <col min="4" max="7" width="18.765625" customWidth="1"/>
    <col min="8" max="8" width="7.765625" customWidth="1"/>
    <col min="9" max="9" width="5.765625" customWidth="1"/>
    <col min="10" max="10" width="16" customWidth="1"/>
    <col min="11" max="11" width="6.53515625" customWidth="1"/>
    <col min="12" max="13" width="13.53515625" customWidth="1"/>
    <col min="14" max="14" width="16" customWidth="1"/>
  </cols>
  <sheetData>
    <row r="1" spans="2:14" ht="10.5" customHeight="1" x14ac:dyDescent="0.3"/>
    <row r="2" spans="2:14" ht="6.75" customHeight="1" x14ac:dyDescent="0.3"/>
    <row r="3" spans="2:14" ht="6" customHeight="1" x14ac:dyDescent="0.3"/>
    <row r="4" spans="2:14" ht="7.5" customHeight="1" x14ac:dyDescent="0.4">
      <c r="D4" s="1"/>
      <c r="E4" s="1"/>
      <c r="F4" s="1"/>
    </row>
    <row r="5" spans="2:14" ht="9.75" customHeight="1" x14ac:dyDescent="0.4">
      <c r="D5" s="1"/>
      <c r="E5" s="1"/>
      <c r="F5" s="1"/>
    </row>
    <row r="6" spans="2:14" ht="11.7" customHeight="1" x14ac:dyDescent="0.4">
      <c r="B6" s="2"/>
      <c r="C6" s="2"/>
      <c r="D6" s="1"/>
      <c r="E6" s="1"/>
      <c r="F6" s="1"/>
    </row>
    <row r="7" spans="2:14" s="3" customFormat="1" ht="7.5" customHeight="1" x14ac:dyDescent="0.4">
      <c r="B7" s="169"/>
      <c r="C7" s="169"/>
      <c r="D7" s="169"/>
      <c r="E7" s="169"/>
      <c r="F7" s="169"/>
      <c r="G7" s="169"/>
      <c r="H7" s="1"/>
    </row>
    <row r="8" spans="2:14" s="3" customFormat="1" ht="6.75" customHeight="1" x14ac:dyDescent="0.4">
      <c r="H8" s="6"/>
      <c r="I8" s="7"/>
      <c r="J8" s="7"/>
      <c r="K8" s="1"/>
      <c r="L8" s="1"/>
      <c r="M8"/>
      <c r="N8"/>
    </row>
    <row r="9" spans="2:14" s="11" customFormat="1" ht="13.5" customHeight="1" x14ac:dyDescent="0.3">
      <c r="B9" s="180"/>
      <c r="C9" s="180"/>
      <c r="D9" s="187" t="s">
        <v>51</v>
      </c>
      <c r="E9" s="187" t="s">
        <v>52</v>
      </c>
      <c r="F9" s="189" t="s">
        <v>53</v>
      </c>
      <c r="G9" s="189" t="s">
        <v>50</v>
      </c>
      <c r="H9" s="25" t="s">
        <v>3</v>
      </c>
      <c r="I9" s="26"/>
      <c r="J9" s="26"/>
      <c r="K9" s="27"/>
      <c r="L9" s="27"/>
    </row>
    <row r="10" spans="2:14" s="11" customFormat="1" ht="12.45" customHeight="1" x14ac:dyDescent="0.3">
      <c r="B10" s="180"/>
      <c r="C10" s="180"/>
      <c r="D10" s="188"/>
      <c r="E10" s="188"/>
      <c r="F10" s="190"/>
      <c r="G10" s="190"/>
      <c r="H10" s="25"/>
      <c r="I10" s="26"/>
      <c r="J10" s="26"/>
      <c r="K10" s="27"/>
      <c r="L10" s="27"/>
    </row>
    <row r="11" spans="2:14" s="28" customFormat="1" ht="4.5" customHeight="1" x14ac:dyDescent="0.3">
      <c r="B11" s="88"/>
      <c r="C11" s="88"/>
      <c r="D11" s="89"/>
      <c r="E11" s="89"/>
      <c r="F11" s="89"/>
      <c r="G11" s="89"/>
      <c r="H11" s="68"/>
      <c r="I11" s="69"/>
      <c r="J11" s="69"/>
      <c r="K11" s="70"/>
      <c r="L11" s="70"/>
    </row>
    <row r="12" spans="2:14" s="11" customFormat="1" ht="15.9" customHeight="1" x14ac:dyDescent="0.3">
      <c r="B12" s="181" t="s">
        <v>29</v>
      </c>
      <c r="C12" s="182"/>
      <c r="D12" s="182"/>
      <c r="E12" s="182"/>
      <c r="F12" s="182"/>
      <c r="G12" s="183"/>
      <c r="H12" s="25"/>
      <c r="I12" s="26"/>
      <c r="J12" s="26"/>
      <c r="K12" s="27"/>
    </row>
    <row r="13" spans="2:14" s="22" customFormat="1" ht="12.9" customHeight="1" x14ac:dyDescent="0.25">
      <c r="B13" s="194" t="s">
        <v>21</v>
      </c>
      <c r="C13" s="195"/>
      <c r="D13" s="43">
        <v>0</v>
      </c>
      <c r="E13" s="43">
        <v>0</v>
      </c>
      <c r="F13" s="43">
        <v>0</v>
      </c>
      <c r="G13" s="104">
        <v>0</v>
      </c>
      <c r="H13" s="44"/>
      <c r="I13" s="45"/>
      <c r="K13" s="24"/>
      <c r="L13" s="46"/>
    </row>
    <row r="14" spans="2:14" s="22" customFormat="1" ht="12.9" customHeight="1" x14ac:dyDescent="0.25">
      <c r="B14" s="172" t="s">
        <v>33</v>
      </c>
      <c r="C14" s="173"/>
      <c r="D14" s="157">
        <v>0</v>
      </c>
      <c r="E14" s="157">
        <v>0</v>
      </c>
      <c r="F14" s="157">
        <v>0</v>
      </c>
      <c r="G14" s="159">
        <v>0</v>
      </c>
      <c r="I14" s="45"/>
      <c r="K14" s="24"/>
      <c r="L14" s="53"/>
    </row>
    <row r="15" spans="2:14" s="22" customFormat="1" ht="12.9" customHeight="1" x14ac:dyDescent="0.25">
      <c r="B15" s="172" t="s">
        <v>34</v>
      </c>
      <c r="C15" s="173"/>
      <c r="D15" s="54">
        <f>D14+D14*D13%</f>
        <v>0</v>
      </c>
      <c r="E15" s="54">
        <f>E14+E14*E13%</f>
        <v>0</v>
      </c>
      <c r="F15" s="54">
        <f>F14+F14*F13%</f>
        <v>0</v>
      </c>
      <c r="G15" s="106">
        <f>G14+G14*G13%</f>
        <v>0</v>
      </c>
      <c r="I15" s="45"/>
      <c r="K15" s="24"/>
      <c r="L15" s="53"/>
    </row>
    <row r="16" spans="2:14" s="22" customFormat="1" ht="12.9" customHeight="1" x14ac:dyDescent="0.25">
      <c r="B16" s="172" t="s">
        <v>5</v>
      </c>
      <c r="C16" s="173"/>
      <c r="D16" s="52">
        <v>0</v>
      </c>
      <c r="E16" s="52">
        <v>0</v>
      </c>
      <c r="F16" s="52">
        <v>0</v>
      </c>
      <c r="G16" s="105">
        <v>0</v>
      </c>
      <c r="I16" s="45"/>
      <c r="K16" s="24"/>
      <c r="L16" s="53"/>
    </row>
    <row r="17" spans="2:12" s="22" customFormat="1" ht="12.9" customHeight="1" x14ac:dyDescent="0.25">
      <c r="B17" s="107" t="s">
        <v>35</v>
      </c>
      <c r="C17" s="83"/>
      <c r="D17" s="54">
        <f>D16*D14</f>
        <v>0</v>
      </c>
      <c r="E17" s="54">
        <f>E16*E14</f>
        <v>0</v>
      </c>
      <c r="F17" s="54">
        <f>F16*F14</f>
        <v>0</v>
      </c>
      <c r="G17" s="106">
        <f>G16*G14</f>
        <v>0</v>
      </c>
      <c r="I17" s="45"/>
      <c r="K17" s="24"/>
      <c r="L17" s="53"/>
    </row>
    <row r="18" spans="2:12" s="22" customFormat="1" ht="12.9" customHeight="1" x14ac:dyDescent="0.25">
      <c r="B18" s="172" t="s">
        <v>6</v>
      </c>
      <c r="C18" s="173"/>
      <c r="D18" s="55">
        <v>0</v>
      </c>
      <c r="E18" s="55">
        <v>0</v>
      </c>
      <c r="F18" s="55">
        <v>0</v>
      </c>
      <c r="G18" s="108">
        <v>0</v>
      </c>
      <c r="I18" s="45"/>
      <c r="K18" s="24"/>
      <c r="L18" s="56"/>
    </row>
    <row r="19" spans="2:12" s="22" customFormat="1" ht="12.9" customHeight="1" x14ac:dyDescent="0.25">
      <c r="B19" s="107" t="s">
        <v>13</v>
      </c>
      <c r="C19" s="83"/>
      <c r="D19" s="57">
        <f>D16-D16*D18</f>
        <v>0</v>
      </c>
      <c r="E19" s="57">
        <f>E16-E16*E18</f>
        <v>0</v>
      </c>
      <c r="F19" s="57">
        <f>F16-F16*F18</f>
        <v>0</v>
      </c>
      <c r="G19" s="109">
        <f>G16-G16*G18</f>
        <v>0</v>
      </c>
      <c r="I19" s="45"/>
      <c r="K19" s="24"/>
      <c r="L19" s="56"/>
    </row>
    <row r="20" spans="2:12" s="22" customFormat="1" ht="12.9" customHeight="1" x14ac:dyDescent="0.25">
      <c r="B20" s="172" t="s">
        <v>36</v>
      </c>
      <c r="C20" s="173"/>
      <c r="D20" s="52">
        <v>0</v>
      </c>
      <c r="E20" s="52">
        <v>0</v>
      </c>
      <c r="F20" s="52">
        <v>0</v>
      </c>
      <c r="G20" s="105">
        <v>0</v>
      </c>
      <c r="I20" s="45"/>
      <c r="K20" s="24"/>
      <c r="L20" s="53"/>
    </row>
    <row r="21" spans="2:12" s="22" customFormat="1" ht="12.9" customHeight="1" x14ac:dyDescent="0.25">
      <c r="B21" s="172" t="s">
        <v>37</v>
      </c>
      <c r="C21" s="173"/>
      <c r="D21" s="52">
        <v>0</v>
      </c>
      <c r="E21" s="52">
        <v>0</v>
      </c>
      <c r="F21" s="52">
        <v>0</v>
      </c>
      <c r="G21" s="105">
        <v>0</v>
      </c>
      <c r="I21" s="45"/>
      <c r="K21" s="24"/>
      <c r="L21" s="53"/>
    </row>
    <row r="22" spans="2:12" s="22" customFormat="1" ht="12.9" customHeight="1" x14ac:dyDescent="0.25">
      <c r="B22" s="172" t="s">
        <v>38</v>
      </c>
      <c r="C22" s="173"/>
      <c r="D22" s="52">
        <v>0</v>
      </c>
      <c r="E22" s="52">
        <v>0</v>
      </c>
      <c r="F22" s="52">
        <v>0</v>
      </c>
      <c r="G22" s="105">
        <v>0</v>
      </c>
      <c r="I22" s="45"/>
      <c r="K22" s="24"/>
      <c r="L22" s="53"/>
    </row>
    <row r="23" spans="2:12" s="22" customFormat="1" ht="12.9" customHeight="1" x14ac:dyDescent="0.25">
      <c r="B23" s="172" t="s">
        <v>39</v>
      </c>
      <c r="C23" s="173"/>
      <c r="D23" s="82">
        <f>IF(D16=0,0,(D14*D16+D20+D21+D22)/(1-D18)/D19)</f>
        <v>0</v>
      </c>
      <c r="E23" s="82">
        <f>IF(E16=0,0,(E14*E16+E20+E21+E22)/(1-E18)/E19)</f>
        <v>0</v>
      </c>
      <c r="F23" s="82">
        <f>IF(F16=0,0,(F14*F16+F20+F21+F22)/(1-F18)/F19)</f>
        <v>0</v>
      </c>
      <c r="G23" s="110">
        <f>IF(G16=0,0,(G14*G16+G20+G21+G22)/(1-G18)/G19)</f>
        <v>0</v>
      </c>
      <c r="I23" s="45"/>
      <c r="K23" s="24"/>
      <c r="L23" s="58"/>
    </row>
    <row r="24" spans="2:12" s="22" customFormat="1" ht="12.9" customHeight="1" x14ac:dyDescent="0.25">
      <c r="B24" s="107" t="s">
        <v>40</v>
      </c>
      <c r="C24" s="83"/>
      <c r="D24" s="82">
        <f>D23+D23*D13/100</f>
        <v>0</v>
      </c>
      <c r="E24" s="82">
        <f>E23+E23*E13/100</f>
        <v>0</v>
      </c>
      <c r="F24" s="82">
        <f>F23+F23*F13/100</f>
        <v>0</v>
      </c>
      <c r="G24" s="110">
        <f>G23+G23*G13/100</f>
        <v>0</v>
      </c>
      <c r="I24" s="45"/>
      <c r="K24" s="24"/>
      <c r="L24" s="58"/>
    </row>
    <row r="25" spans="2:12" s="22" customFormat="1" ht="12" customHeight="1" x14ac:dyDescent="0.25">
      <c r="B25" s="72"/>
      <c r="C25" s="72"/>
      <c r="D25" s="73"/>
      <c r="E25" s="73"/>
      <c r="F25" s="73"/>
      <c r="G25" s="73"/>
      <c r="I25" s="45"/>
      <c r="K25" s="24"/>
      <c r="L25" s="58"/>
    </row>
    <row r="26" spans="2:12" s="11" customFormat="1" ht="15.9" customHeight="1" x14ac:dyDescent="0.3">
      <c r="B26" s="184" t="s">
        <v>48</v>
      </c>
      <c r="C26" s="185"/>
      <c r="D26" s="185"/>
      <c r="E26" s="185"/>
      <c r="F26" s="185"/>
      <c r="G26" s="186"/>
      <c r="I26" s="29"/>
      <c r="K26" s="27"/>
      <c r="L26" s="30"/>
    </row>
    <row r="27" spans="2:12" s="22" customFormat="1" ht="12.9" customHeight="1" x14ac:dyDescent="0.25">
      <c r="B27" s="194" t="s">
        <v>22</v>
      </c>
      <c r="C27" s="195"/>
      <c r="D27" s="43">
        <v>0</v>
      </c>
      <c r="E27" s="43">
        <v>0</v>
      </c>
      <c r="F27" s="43">
        <v>0</v>
      </c>
      <c r="G27" s="104">
        <v>0</v>
      </c>
      <c r="H27" s="44"/>
      <c r="I27" s="45"/>
      <c r="K27" s="24"/>
      <c r="L27" s="46"/>
    </row>
    <row r="28" spans="2:12" s="22" customFormat="1" ht="12.9" customHeight="1" x14ac:dyDescent="0.25">
      <c r="B28" s="172" t="s">
        <v>23</v>
      </c>
      <c r="C28" s="173"/>
      <c r="D28" s="47">
        <v>0</v>
      </c>
      <c r="E28" s="47">
        <v>0</v>
      </c>
      <c r="F28" s="47">
        <v>0</v>
      </c>
      <c r="G28" s="132">
        <v>0</v>
      </c>
      <c r="H28" s="45"/>
      <c r="I28" s="45"/>
      <c r="J28" s="48"/>
      <c r="K28" s="24"/>
      <c r="L28" s="48"/>
    </row>
    <row r="29" spans="2:12" s="22" customFormat="1" ht="12.9" customHeight="1" x14ac:dyDescent="0.25">
      <c r="B29" s="174" t="s">
        <v>41</v>
      </c>
      <c r="C29" s="175"/>
      <c r="D29" s="49">
        <f>D23/(100%-D28)</f>
        <v>0</v>
      </c>
      <c r="E29" s="49">
        <f>E23/(100%-E28)</f>
        <v>0</v>
      </c>
      <c r="F29" s="49">
        <f>F23/(100%-F28)</f>
        <v>0</v>
      </c>
      <c r="G29" s="133">
        <f>G23/(100%-G28)</f>
        <v>0</v>
      </c>
      <c r="H29" s="45"/>
      <c r="I29" s="45"/>
      <c r="J29" s="48"/>
      <c r="K29" s="24"/>
      <c r="L29" s="48"/>
    </row>
    <row r="30" spans="2:12" s="22" customFormat="1" ht="12.9" customHeight="1" x14ac:dyDescent="0.25">
      <c r="B30" s="174" t="s">
        <v>54</v>
      </c>
      <c r="C30" s="175"/>
      <c r="D30" s="50">
        <f>D29+D29*D27%</f>
        <v>0</v>
      </c>
      <c r="E30" s="50">
        <f t="shared" ref="E30:G30" si="0">E29+E29*E27%</f>
        <v>0</v>
      </c>
      <c r="F30" s="50">
        <f t="shared" si="0"/>
        <v>0</v>
      </c>
      <c r="G30" s="134">
        <f t="shared" si="0"/>
        <v>0</v>
      </c>
      <c r="H30" s="193"/>
      <c r="I30" s="193"/>
      <c r="J30" s="193"/>
      <c r="L30" s="24"/>
    </row>
    <row r="31" spans="2:12" s="22" customFormat="1" ht="15" customHeight="1" x14ac:dyDescent="0.25">
      <c r="B31" s="160" t="s">
        <v>11</v>
      </c>
      <c r="C31" s="161"/>
      <c r="D31" s="157">
        <v>0</v>
      </c>
      <c r="E31" s="157">
        <v>0</v>
      </c>
      <c r="F31" s="157">
        <v>0</v>
      </c>
      <c r="G31" s="159">
        <v>0</v>
      </c>
      <c r="H31" s="33"/>
      <c r="I31" s="86"/>
      <c r="J31" s="33"/>
      <c r="L31" s="24"/>
    </row>
    <row r="32" spans="2:12" s="22" customFormat="1" ht="12.9" customHeight="1" x14ac:dyDescent="0.25">
      <c r="B32" s="135" t="s">
        <v>10</v>
      </c>
      <c r="C32" s="84"/>
      <c r="D32" s="36">
        <f>IF(D31=0,0,(D31/(1+D$27%)-D$23)/(D31/(1+D$27%)))</f>
        <v>0</v>
      </c>
      <c r="E32" s="36">
        <f t="shared" ref="E32:G32" si="1">IF(E31=0,0,(E31/(1+E$27%)-E$23)/(E31/(1+E$27%)))</f>
        <v>0</v>
      </c>
      <c r="F32" s="36">
        <f t="shared" si="1"/>
        <v>0</v>
      </c>
      <c r="G32" s="136">
        <f t="shared" si="1"/>
        <v>0</v>
      </c>
      <c r="H32" s="33"/>
      <c r="I32" s="34"/>
      <c r="J32" s="156"/>
      <c r="L32" s="24"/>
    </row>
    <row r="33" spans="2:12" s="22" customFormat="1" ht="12.9" customHeight="1" x14ac:dyDescent="0.25">
      <c r="B33" s="174" t="s">
        <v>15</v>
      </c>
      <c r="C33" s="175"/>
      <c r="D33" s="41">
        <v>0</v>
      </c>
      <c r="E33" s="41">
        <v>0</v>
      </c>
      <c r="F33" s="41">
        <v>0</v>
      </c>
      <c r="G33" s="137">
        <v>0</v>
      </c>
      <c r="H33" s="33"/>
      <c r="I33" s="34"/>
      <c r="J33" s="33"/>
      <c r="L33" s="24"/>
    </row>
    <row r="34" spans="2:12" s="22" customFormat="1" ht="12.9" customHeight="1" x14ac:dyDescent="0.25">
      <c r="B34" s="138" t="s">
        <v>7</v>
      </c>
      <c r="C34" s="59"/>
      <c r="D34" s="42">
        <f>D33*D19</f>
        <v>0</v>
      </c>
      <c r="E34" s="42">
        <f>E33*E19</f>
        <v>0</v>
      </c>
      <c r="F34" s="42">
        <f>F33*F19</f>
        <v>0</v>
      </c>
      <c r="G34" s="139">
        <f>G33*G19</f>
        <v>0</v>
      </c>
      <c r="H34" s="33"/>
      <c r="I34" s="34"/>
      <c r="J34" s="33"/>
      <c r="L34" s="24"/>
    </row>
    <row r="35" spans="2:12" s="22" customFormat="1" ht="12.9" customHeight="1" x14ac:dyDescent="0.25">
      <c r="B35" s="178" t="s">
        <v>24</v>
      </c>
      <c r="C35" s="179"/>
      <c r="D35" s="39">
        <f>(D31/(1+D27%)- D23)</f>
        <v>0</v>
      </c>
      <c r="E35" s="39">
        <f>(E31/(1+E27%)- E23)</f>
        <v>0</v>
      </c>
      <c r="F35" s="39">
        <f>(F31/(1+F27%)- F23)</f>
        <v>0</v>
      </c>
      <c r="G35" s="140">
        <f>(G31/(1+G27%)- G23)</f>
        <v>0</v>
      </c>
      <c r="H35" s="191"/>
      <c r="I35" s="191"/>
      <c r="J35" s="192"/>
      <c r="K35" s="192"/>
    </row>
    <row r="36" spans="2:12" s="22" customFormat="1" ht="12.9" customHeight="1" x14ac:dyDescent="0.25">
      <c r="B36" s="200" t="s">
        <v>25</v>
      </c>
      <c r="C36" s="201"/>
      <c r="D36" s="141">
        <f>D35*D19*D33</f>
        <v>0</v>
      </c>
      <c r="E36" s="141">
        <f>E35*E19*E33</f>
        <v>0</v>
      </c>
      <c r="F36" s="141">
        <f>F35*F19*F33</f>
        <v>0</v>
      </c>
      <c r="G36" s="142">
        <f>G35*G19*G33</f>
        <v>0</v>
      </c>
      <c r="H36" s="23"/>
      <c r="I36" s="23"/>
      <c r="J36" s="40"/>
      <c r="K36" s="40"/>
    </row>
    <row r="37" spans="2:12" s="22" customFormat="1" ht="12" customHeight="1" x14ac:dyDescent="0.25">
      <c r="B37" s="72"/>
      <c r="C37" s="72"/>
      <c r="D37" s="73"/>
      <c r="E37" s="73"/>
      <c r="F37" s="73"/>
      <c r="G37" s="73"/>
      <c r="H37" s="23"/>
      <c r="I37" s="23"/>
      <c r="J37" s="40"/>
      <c r="K37" s="40"/>
    </row>
    <row r="38" spans="2:12" s="11" customFormat="1" ht="15.9" customHeight="1" x14ac:dyDescent="0.3">
      <c r="B38" s="184" t="s">
        <v>30</v>
      </c>
      <c r="C38" s="185"/>
      <c r="D38" s="185"/>
      <c r="E38" s="185"/>
      <c r="F38" s="185"/>
      <c r="G38" s="186"/>
      <c r="I38" s="31"/>
      <c r="K38" s="27"/>
      <c r="L38" s="30"/>
    </row>
    <row r="39" spans="2:12" s="22" customFormat="1" ht="12.9" customHeight="1" x14ac:dyDescent="0.25">
      <c r="B39" s="107" t="s">
        <v>56</v>
      </c>
      <c r="C39" s="83"/>
      <c r="D39" s="166">
        <v>0</v>
      </c>
      <c r="E39" s="166">
        <v>0</v>
      </c>
      <c r="F39" s="166">
        <v>0</v>
      </c>
      <c r="G39" s="168">
        <v>0</v>
      </c>
      <c r="H39" s="33"/>
      <c r="I39" s="34"/>
      <c r="J39" s="33"/>
      <c r="L39" s="24"/>
    </row>
    <row r="40" spans="2:12" s="22" customFormat="1" ht="12.9" customHeight="1" x14ac:dyDescent="0.25">
      <c r="B40" s="135" t="s">
        <v>43</v>
      </c>
      <c r="C40" s="84"/>
      <c r="D40" s="35">
        <f>D39/(1+D$27%)</f>
        <v>0</v>
      </c>
      <c r="E40" s="35">
        <f t="shared" ref="E40:G40" si="2">E39/(1+E$27%)</f>
        <v>0</v>
      </c>
      <c r="F40" s="35">
        <f t="shared" si="2"/>
        <v>0</v>
      </c>
      <c r="G40" s="143">
        <f t="shared" si="2"/>
        <v>0</v>
      </c>
      <c r="H40" s="33"/>
      <c r="I40" s="34"/>
      <c r="J40" s="33"/>
      <c r="L40" s="24"/>
    </row>
    <row r="41" spans="2:12" s="22" customFormat="1" ht="12.9" customHeight="1" x14ac:dyDescent="0.25">
      <c r="B41" s="135" t="s">
        <v>4</v>
      </c>
      <c r="C41" s="84"/>
      <c r="D41" s="36">
        <f>IF(D$39=0,0,(D40-D$23)/D40)</f>
        <v>0</v>
      </c>
      <c r="E41" s="36">
        <f t="shared" ref="E41:G41" si="3">IF(E$39=0,0,(E40-E$23)/E40)</f>
        <v>0</v>
      </c>
      <c r="F41" s="36">
        <f t="shared" si="3"/>
        <v>0</v>
      </c>
      <c r="G41" s="136">
        <f t="shared" si="3"/>
        <v>0</v>
      </c>
      <c r="H41" s="33"/>
      <c r="I41" s="34"/>
      <c r="J41" s="33"/>
      <c r="L41" s="24"/>
    </row>
    <row r="42" spans="2:12" s="22" customFormat="1" ht="12.9" customHeight="1" x14ac:dyDescent="0.25">
      <c r="B42" s="176" t="s">
        <v>49</v>
      </c>
      <c r="C42" s="177"/>
      <c r="D42" s="41">
        <v>0</v>
      </c>
      <c r="E42" s="41">
        <v>0</v>
      </c>
      <c r="F42" s="41">
        <v>0</v>
      </c>
      <c r="G42" s="137">
        <v>0</v>
      </c>
      <c r="H42" s="33"/>
      <c r="I42" s="34"/>
      <c r="J42" s="33"/>
      <c r="L42" s="24"/>
    </row>
    <row r="43" spans="2:12" s="22" customFormat="1" ht="12.9" customHeight="1" x14ac:dyDescent="0.25">
      <c r="B43" s="144" t="s">
        <v>12</v>
      </c>
      <c r="C43" s="60"/>
      <c r="D43" s="42">
        <f>D42*D19</f>
        <v>0</v>
      </c>
      <c r="E43" s="42">
        <f>E42*E19</f>
        <v>0</v>
      </c>
      <c r="F43" s="42">
        <f>F42*F19</f>
        <v>0</v>
      </c>
      <c r="G43" s="139">
        <f>G42*G19</f>
        <v>0</v>
      </c>
      <c r="H43" s="33"/>
      <c r="I43" s="34"/>
      <c r="J43" s="33"/>
      <c r="L43" s="24"/>
    </row>
    <row r="44" spans="2:12" s="22" customFormat="1" ht="12.9" customHeight="1" x14ac:dyDescent="0.25">
      <c r="B44" s="170" t="s">
        <v>26</v>
      </c>
      <c r="C44" s="171"/>
      <c r="D44" s="39">
        <f>IF(D42=0,0,D40-D$23)</f>
        <v>0</v>
      </c>
      <c r="E44" s="39">
        <f>IF(E42=0,0,E40-E$23)</f>
        <v>0</v>
      </c>
      <c r="F44" s="39">
        <f>IF(F42=0,0,F40-F$23)</f>
        <v>0</v>
      </c>
      <c r="G44" s="140">
        <f>IF(G42=0,0,G40-G$23)</f>
        <v>0</v>
      </c>
      <c r="H44" s="23"/>
      <c r="I44" s="23"/>
      <c r="J44" s="40"/>
      <c r="K44" s="40"/>
    </row>
    <row r="45" spans="2:12" s="22" customFormat="1" ht="12.9" customHeight="1" x14ac:dyDescent="0.25">
      <c r="B45" s="200" t="s">
        <v>27</v>
      </c>
      <c r="C45" s="201"/>
      <c r="D45" s="145">
        <f>D44*D19*D42</f>
        <v>0</v>
      </c>
      <c r="E45" s="145">
        <f>E44*E19*E42</f>
        <v>0</v>
      </c>
      <c r="F45" s="145">
        <f>F44*F19*F42</f>
        <v>0</v>
      </c>
      <c r="G45" s="146">
        <f>G44*G19*G42</f>
        <v>0</v>
      </c>
      <c r="H45" s="23"/>
      <c r="I45" s="23"/>
      <c r="J45" s="40"/>
      <c r="K45" s="40"/>
    </row>
    <row r="46" spans="2:12" s="22" customFormat="1" ht="12" customHeight="1" x14ac:dyDescent="0.25">
      <c r="B46" s="72"/>
      <c r="C46" s="72"/>
      <c r="D46" s="74"/>
      <c r="E46" s="74"/>
      <c r="F46" s="74"/>
      <c r="G46" s="74"/>
      <c r="H46" s="23"/>
      <c r="I46" s="23"/>
      <c r="J46" s="40"/>
      <c r="K46" s="40"/>
    </row>
    <row r="47" spans="2:12" s="11" customFormat="1" ht="15.9" customHeight="1" x14ac:dyDescent="0.3">
      <c r="B47" s="184" t="s">
        <v>28</v>
      </c>
      <c r="C47" s="185"/>
      <c r="D47" s="185"/>
      <c r="E47" s="185"/>
      <c r="F47" s="185"/>
      <c r="G47" s="186"/>
      <c r="I47" s="31"/>
      <c r="K47" s="27"/>
      <c r="L47" s="30"/>
    </row>
    <row r="48" spans="2:12" s="22" customFormat="1" ht="12.9" customHeight="1" x14ac:dyDescent="0.25">
      <c r="B48" s="107" t="s">
        <v>44</v>
      </c>
      <c r="C48" s="83"/>
      <c r="D48" s="166">
        <v>0</v>
      </c>
      <c r="E48" s="166">
        <v>0</v>
      </c>
      <c r="F48" s="166">
        <v>0</v>
      </c>
      <c r="G48" s="168">
        <v>0</v>
      </c>
      <c r="H48" s="33"/>
      <c r="I48" s="34"/>
      <c r="J48" s="33"/>
      <c r="L48" s="24"/>
    </row>
    <row r="49" spans="2:15" s="22" customFormat="1" ht="12.9" customHeight="1" x14ac:dyDescent="0.25">
      <c r="B49" s="135" t="s">
        <v>45</v>
      </c>
      <c r="C49" s="84"/>
      <c r="D49" s="35">
        <f>D48/(1+D$27%)</f>
        <v>0</v>
      </c>
      <c r="E49" s="35">
        <f t="shared" ref="E49:G49" si="4">E48/(1+E$27%)</f>
        <v>0</v>
      </c>
      <c r="F49" s="35">
        <f t="shared" si="4"/>
        <v>0</v>
      </c>
      <c r="G49" s="143">
        <f t="shared" si="4"/>
        <v>0</v>
      </c>
      <c r="H49" s="33"/>
      <c r="I49" s="34"/>
      <c r="J49" s="33"/>
      <c r="L49" s="24"/>
    </row>
    <row r="50" spans="2:15" s="22" customFormat="1" ht="12.9" customHeight="1" x14ac:dyDescent="0.25">
      <c r="B50" s="135" t="s">
        <v>4</v>
      </c>
      <c r="C50" s="84"/>
      <c r="D50" s="36">
        <f>IF(D$49=0,0,(D49-D$23)/D49)</f>
        <v>0</v>
      </c>
      <c r="E50" s="36">
        <f>IF(E$49=0,0,(E49-E$23)/E49)</f>
        <v>0</v>
      </c>
      <c r="F50" s="36">
        <f>IF(F$49=0,0,(F49-F$23)/F49)</f>
        <v>0</v>
      </c>
      <c r="G50" s="136">
        <f>IF(G$49=0,0,(G49-G$23)/G49)</f>
        <v>0</v>
      </c>
      <c r="H50" s="33"/>
      <c r="I50" s="34"/>
      <c r="J50" s="33"/>
      <c r="L50" s="24"/>
    </row>
    <row r="51" spans="2:15" s="22" customFormat="1" ht="12.9" customHeight="1" x14ac:dyDescent="0.25">
      <c r="B51" s="202" t="s">
        <v>46</v>
      </c>
      <c r="C51" s="203"/>
      <c r="D51" s="87">
        <f>IF(D14=0,0,100%-D33-D42)</f>
        <v>0</v>
      </c>
      <c r="E51" s="87">
        <f>IF(E14=0,0,100%-E33-E42)</f>
        <v>0</v>
      </c>
      <c r="F51" s="87">
        <f>IF(F14=0,0,100%-F33-F42)</f>
        <v>0</v>
      </c>
      <c r="G51" s="147">
        <f>IF(G14=0,0,100%-G33-G42)</f>
        <v>0</v>
      </c>
      <c r="H51" s="37"/>
      <c r="I51" s="34"/>
      <c r="J51" s="33"/>
      <c r="L51" s="24"/>
    </row>
    <row r="52" spans="2:15" s="22" customFormat="1" ht="12.9" customHeight="1" x14ac:dyDescent="0.25">
      <c r="B52" s="148" t="s">
        <v>47</v>
      </c>
      <c r="C52" s="61"/>
      <c r="D52" s="38">
        <f>D51*D19</f>
        <v>0</v>
      </c>
      <c r="E52" s="38">
        <f>E51*E19</f>
        <v>0</v>
      </c>
      <c r="F52" s="38">
        <f>F51*F19</f>
        <v>0</v>
      </c>
      <c r="G52" s="149">
        <f>G51*G19</f>
        <v>0</v>
      </c>
      <c r="H52" s="33"/>
      <c r="I52" s="33"/>
      <c r="J52" s="33"/>
      <c r="L52" s="24"/>
    </row>
    <row r="53" spans="2:15" s="22" customFormat="1" ht="12.9" customHeight="1" x14ac:dyDescent="0.25">
      <c r="B53" s="170" t="s">
        <v>18</v>
      </c>
      <c r="C53" s="171"/>
      <c r="D53" s="39">
        <f>IF(D48=0,0,D49-D$23)</f>
        <v>0</v>
      </c>
      <c r="E53" s="39">
        <f t="shared" ref="E53:G53" si="5">IF(E48=0,0,E49-E$23)</f>
        <v>0</v>
      </c>
      <c r="F53" s="39">
        <f t="shared" si="5"/>
        <v>0</v>
      </c>
      <c r="G53" s="140">
        <f t="shared" si="5"/>
        <v>0</v>
      </c>
      <c r="H53" s="23"/>
      <c r="I53" s="23"/>
      <c r="J53" s="40"/>
      <c r="K53" s="40"/>
    </row>
    <row r="54" spans="2:15" s="22" customFormat="1" ht="12.9" customHeight="1" x14ac:dyDescent="0.25">
      <c r="B54" s="200" t="s">
        <v>8</v>
      </c>
      <c r="C54" s="201"/>
      <c r="D54" s="145">
        <f>(D19*D51*D53)</f>
        <v>0</v>
      </c>
      <c r="E54" s="145">
        <f>(E19*E51*E53)</f>
        <v>0</v>
      </c>
      <c r="F54" s="145">
        <f>(F19*F51*F53)</f>
        <v>0</v>
      </c>
      <c r="G54" s="146">
        <f>(G19*G51*G53)</f>
        <v>0</v>
      </c>
      <c r="H54" s="23"/>
      <c r="I54" s="23"/>
      <c r="J54" s="40"/>
      <c r="K54" s="40"/>
    </row>
    <row r="55" spans="2:15" s="22" customFormat="1" ht="12" customHeight="1" x14ac:dyDescent="0.25">
      <c r="B55" s="72"/>
      <c r="C55" s="72"/>
      <c r="D55" s="74"/>
      <c r="E55" s="74"/>
      <c r="F55" s="74"/>
      <c r="G55" s="74"/>
      <c r="H55" s="23"/>
      <c r="I55" s="23"/>
      <c r="J55" s="40"/>
      <c r="K55" s="40"/>
    </row>
    <row r="56" spans="2:15" s="11" customFormat="1" ht="15.9" customHeight="1" x14ac:dyDescent="0.3">
      <c r="B56" s="184" t="s">
        <v>31</v>
      </c>
      <c r="C56" s="185"/>
      <c r="D56" s="185"/>
      <c r="E56" s="185"/>
      <c r="F56" s="185"/>
      <c r="G56" s="186"/>
      <c r="I56" s="31"/>
      <c r="K56" s="27"/>
      <c r="L56" s="30"/>
    </row>
    <row r="57" spans="2:15" s="22" customFormat="1" ht="15" customHeight="1" x14ac:dyDescent="0.25">
      <c r="B57" s="170" t="s">
        <v>19</v>
      </c>
      <c r="C57" s="171"/>
      <c r="D57" s="32">
        <f>D36+D45+D54</f>
        <v>0</v>
      </c>
      <c r="E57" s="32">
        <f>E36+E45+E54</f>
        <v>0</v>
      </c>
      <c r="F57" s="32">
        <f>F36+F45+F54</f>
        <v>0</v>
      </c>
      <c r="G57" s="150">
        <f>G36+G45+G54</f>
        <v>0</v>
      </c>
    </row>
    <row r="58" spans="2:15" s="22" customFormat="1" ht="15" customHeight="1" x14ac:dyDescent="0.25">
      <c r="B58" s="200" t="s">
        <v>9</v>
      </c>
      <c r="C58" s="201"/>
      <c r="D58" s="151">
        <f>IF(D57=0,0,D57/((D31/(1+D27%)*D34+D40*D43+D49*D52)%)/100)</f>
        <v>0</v>
      </c>
      <c r="E58" s="151">
        <f>IF(E57=0,0,E57/((E31/(1+E27%)*E34+E40*E43+E49*E52)%)/100)</f>
        <v>0</v>
      </c>
      <c r="F58" s="151">
        <f>IF(F57=0,0,F57/((F31/(1+F27%)*F34+F40*F43+F49*F52)%)/100)</f>
        <v>0</v>
      </c>
      <c r="G58" s="152">
        <f>IF(G57=0,0,G57/((G31/(1+G27%)*G34+G40*G43+G49*G52)%)/100)</f>
        <v>0</v>
      </c>
    </row>
    <row r="59" spans="2:15" s="3" customFormat="1" ht="9" customHeight="1" thickBot="1" x14ac:dyDescent="0.35">
      <c r="B59" s="62"/>
      <c r="C59" s="62"/>
      <c r="D59" s="62"/>
      <c r="E59" s="62"/>
      <c r="F59" s="62"/>
      <c r="G59" s="63"/>
      <c r="O59"/>
    </row>
    <row r="60" spans="2:15" s="3" customFormat="1" ht="13.95" customHeight="1" thickBot="1" x14ac:dyDescent="0.35">
      <c r="B60" s="64" t="s">
        <v>14</v>
      </c>
      <c r="C60" s="62"/>
      <c r="D60" s="62"/>
      <c r="E60" s="198" t="s">
        <v>17</v>
      </c>
      <c r="F60" s="199"/>
      <c r="G60" s="65">
        <v>1</v>
      </c>
      <c r="O60"/>
    </row>
    <row r="61" spans="2:15" s="3" customFormat="1" ht="5.25" customHeight="1" thickBot="1" x14ac:dyDescent="0.35">
      <c r="B61" s="63"/>
      <c r="C61" s="66"/>
      <c r="D61" s="10"/>
      <c r="E61" s="10"/>
      <c r="F61" s="10"/>
      <c r="G61" s="67"/>
      <c r="O61"/>
    </row>
    <row r="62" spans="2:15" s="3" customFormat="1" ht="15" customHeight="1" x14ac:dyDescent="0.3">
      <c r="B62" s="162" t="s">
        <v>0</v>
      </c>
      <c r="C62" s="163" t="s">
        <v>1</v>
      </c>
      <c r="D62" s="164" t="s">
        <v>2</v>
      </c>
      <c r="E62" s="162" t="s">
        <v>0</v>
      </c>
      <c r="F62" s="163" t="s">
        <v>1</v>
      </c>
      <c r="G62" s="164" t="s">
        <v>2</v>
      </c>
      <c r="O62"/>
    </row>
    <row r="63" spans="2:15" s="3" customFormat="1" ht="15" customHeight="1" x14ac:dyDescent="0.3">
      <c r="B63" s="12">
        <v>0.15</v>
      </c>
      <c r="C63" s="13">
        <f t="shared" ref="C63:C86" si="6">1/(100%-B63)</f>
        <v>1.1764705882352942</v>
      </c>
      <c r="D63" s="14">
        <f t="shared" ref="D63:D86" si="7">IF($G$60=1,C63*($D$23+$D$23*$D$27%),IF($G$60=2,($E$23+$E$23*$E$27%)*C63,IF($G$60=3,C63*($F$23+$F$23*$F$27%),C63*($G$23+$G$23*$G$27%))))</f>
        <v>0</v>
      </c>
      <c r="E63" s="12">
        <f>'Hinnoittelulaskuri - kauppa'!B86+1%</f>
        <v>0.39000000000000018</v>
      </c>
      <c r="F63" s="13">
        <f t="shared" ref="F63:F84" si="8">1/(100%-E63)</f>
        <v>1.6393442622950822</v>
      </c>
      <c r="G63" s="14">
        <f t="shared" ref="G63:G84" si="9">IF($G$60=1,F63*($D$23+$D$23*$D$27%),IF($G$60=2,($E$23+$E$23*$E$27%)*F63,IF($G$60=3,F63*($F$23+$F$23*$F$27%),F63*($G$23+$G$23*$G$27%))))</f>
        <v>0</v>
      </c>
      <c r="O63"/>
    </row>
    <row r="64" spans="2:15" s="3" customFormat="1" ht="15" customHeight="1" x14ac:dyDescent="0.3">
      <c r="B64" s="15">
        <f t="shared" ref="B64:B86" si="10">B63+1%</f>
        <v>0.16</v>
      </c>
      <c r="C64" s="16">
        <f t="shared" si="6"/>
        <v>1.1904761904761905</v>
      </c>
      <c r="D64" s="71">
        <f t="shared" si="7"/>
        <v>0</v>
      </c>
      <c r="E64" s="15">
        <f t="shared" ref="E64:E84" si="11">E63+1%</f>
        <v>0.40000000000000019</v>
      </c>
      <c r="F64" s="16">
        <f t="shared" si="8"/>
        <v>1.666666666666667</v>
      </c>
      <c r="G64" s="71">
        <f t="shared" si="9"/>
        <v>0</v>
      </c>
      <c r="O64"/>
    </row>
    <row r="65" spans="2:15" s="3" customFormat="1" ht="15" customHeight="1" x14ac:dyDescent="0.3">
      <c r="B65" s="12">
        <f t="shared" si="10"/>
        <v>0.17</v>
      </c>
      <c r="C65" s="13">
        <f t="shared" si="6"/>
        <v>1.2048192771084338</v>
      </c>
      <c r="D65" s="14">
        <f t="shared" si="7"/>
        <v>0</v>
      </c>
      <c r="E65" s="12">
        <f t="shared" si="11"/>
        <v>0.4100000000000002</v>
      </c>
      <c r="F65" s="13">
        <f t="shared" si="8"/>
        <v>1.6949152542372885</v>
      </c>
      <c r="G65" s="14">
        <f t="shared" si="9"/>
        <v>0</v>
      </c>
      <c r="O65"/>
    </row>
    <row r="66" spans="2:15" s="3" customFormat="1" ht="15" customHeight="1" x14ac:dyDescent="0.3">
      <c r="B66" s="15">
        <f t="shared" si="10"/>
        <v>0.18000000000000002</v>
      </c>
      <c r="C66" s="16">
        <f t="shared" si="6"/>
        <v>1.2195121951219512</v>
      </c>
      <c r="D66" s="20">
        <f t="shared" si="7"/>
        <v>0</v>
      </c>
      <c r="E66" s="15">
        <f t="shared" si="11"/>
        <v>0.42000000000000021</v>
      </c>
      <c r="F66" s="16">
        <f t="shared" si="8"/>
        <v>1.7241379310344833</v>
      </c>
      <c r="G66" s="20">
        <f t="shared" si="9"/>
        <v>0</v>
      </c>
      <c r="O66"/>
    </row>
    <row r="67" spans="2:15" s="3" customFormat="1" ht="15" customHeight="1" x14ac:dyDescent="0.3">
      <c r="B67" s="12">
        <f t="shared" si="10"/>
        <v>0.19000000000000003</v>
      </c>
      <c r="C67" s="13">
        <f t="shared" si="6"/>
        <v>1.2345679012345681</v>
      </c>
      <c r="D67" s="14">
        <f t="shared" si="7"/>
        <v>0</v>
      </c>
      <c r="E67" s="12">
        <f t="shared" si="11"/>
        <v>0.43000000000000022</v>
      </c>
      <c r="F67" s="13">
        <f t="shared" si="8"/>
        <v>1.7543859649122813</v>
      </c>
      <c r="G67" s="14">
        <f t="shared" si="9"/>
        <v>0</v>
      </c>
      <c r="O67"/>
    </row>
    <row r="68" spans="2:15" s="3" customFormat="1" ht="15" customHeight="1" x14ac:dyDescent="0.3">
      <c r="B68" s="15">
        <f t="shared" si="10"/>
        <v>0.20000000000000004</v>
      </c>
      <c r="C68" s="16">
        <f t="shared" si="6"/>
        <v>1.25</v>
      </c>
      <c r="D68" s="20">
        <f t="shared" si="7"/>
        <v>0</v>
      </c>
      <c r="E68" s="15">
        <f t="shared" si="11"/>
        <v>0.44000000000000022</v>
      </c>
      <c r="F68" s="16">
        <f t="shared" si="8"/>
        <v>1.7857142857142863</v>
      </c>
      <c r="G68" s="20">
        <f t="shared" si="9"/>
        <v>0</v>
      </c>
      <c r="O68"/>
    </row>
    <row r="69" spans="2:15" s="3" customFormat="1" ht="15" customHeight="1" x14ac:dyDescent="0.3">
      <c r="B69" s="12">
        <f t="shared" si="10"/>
        <v>0.21000000000000005</v>
      </c>
      <c r="C69" s="13">
        <f t="shared" si="6"/>
        <v>1.2658227848101267</v>
      </c>
      <c r="D69" s="14">
        <f t="shared" si="7"/>
        <v>0</v>
      </c>
      <c r="E69" s="12">
        <f t="shared" si="11"/>
        <v>0.45000000000000023</v>
      </c>
      <c r="F69" s="13">
        <f t="shared" si="8"/>
        <v>1.8181818181818188</v>
      </c>
      <c r="G69" s="14">
        <f t="shared" si="9"/>
        <v>0</v>
      </c>
      <c r="O69"/>
    </row>
    <row r="70" spans="2:15" s="3" customFormat="1" ht="15" customHeight="1" x14ac:dyDescent="0.3">
      <c r="B70" s="15">
        <f t="shared" si="10"/>
        <v>0.22000000000000006</v>
      </c>
      <c r="C70" s="16">
        <f t="shared" si="6"/>
        <v>1.2820512820512822</v>
      </c>
      <c r="D70" s="20">
        <f t="shared" si="7"/>
        <v>0</v>
      </c>
      <c r="E70" s="15">
        <f t="shared" si="11"/>
        <v>0.46000000000000024</v>
      </c>
      <c r="F70" s="16">
        <f t="shared" si="8"/>
        <v>1.8518518518518525</v>
      </c>
      <c r="G70" s="20">
        <f t="shared" si="9"/>
        <v>0</v>
      </c>
      <c r="O70"/>
    </row>
    <row r="71" spans="2:15" s="3" customFormat="1" ht="15" customHeight="1" x14ac:dyDescent="0.3">
      <c r="B71" s="12">
        <f t="shared" si="10"/>
        <v>0.23000000000000007</v>
      </c>
      <c r="C71" s="13">
        <f t="shared" si="6"/>
        <v>1.2987012987012989</v>
      </c>
      <c r="D71" s="14">
        <f t="shared" si="7"/>
        <v>0</v>
      </c>
      <c r="E71" s="12">
        <f t="shared" si="11"/>
        <v>0.47000000000000025</v>
      </c>
      <c r="F71" s="13">
        <f t="shared" si="8"/>
        <v>1.8867924528301894</v>
      </c>
      <c r="G71" s="14">
        <f t="shared" si="9"/>
        <v>0</v>
      </c>
      <c r="O71"/>
    </row>
    <row r="72" spans="2:15" s="3" customFormat="1" ht="15" customHeight="1" x14ac:dyDescent="0.3">
      <c r="B72" s="15">
        <f t="shared" si="10"/>
        <v>0.24000000000000007</v>
      </c>
      <c r="C72" s="16">
        <f t="shared" si="6"/>
        <v>1.3157894736842106</v>
      </c>
      <c r="D72" s="20">
        <f t="shared" si="7"/>
        <v>0</v>
      </c>
      <c r="E72" s="15">
        <f t="shared" si="11"/>
        <v>0.48000000000000026</v>
      </c>
      <c r="F72" s="16">
        <f t="shared" si="8"/>
        <v>1.9230769230769238</v>
      </c>
      <c r="G72" s="20">
        <f t="shared" si="9"/>
        <v>0</v>
      </c>
      <c r="O72"/>
    </row>
    <row r="73" spans="2:15" ht="15" customHeight="1" x14ac:dyDescent="0.3">
      <c r="B73" s="12">
        <f t="shared" si="10"/>
        <v>0.25000000000000006</v>
      </c>
      <c r="C73" s="13">
        <f t="shared" si="6"/>
        <v>1.3333333333333333</v>
      </c>
      <c r="D73" s="14">
        <f t="shared" si="7"/>
        <v>0</v>
      </c>
      <c r="E73" s="12">
        <f t="shared" si="11"/>
        <v>0.49000000000000027</v>
      </c>
      <c r="F73" s="13">
        <f t="shared" si="8"/>
        <v>1.960784313725491</v>
      </c>
      <c r="G73" s="14">
        <f t="shared" si="9"/>
        <v>0</v>
      </c>
    </row>
    <row r="74" spans="2:15" s="3" customFormat="1" ht="15" customHeight="1" x14ac:dyDescent="0.3">
      <c r="B74" s="15">
        <f t="shared" si="10"/>
        <v>0.26000000000000006</v>
      </c>
      <c r="C74" s="16">
        <f t="shared" si="6"/>
        <v>1.3513513513513513</v>
      </c>
      <c r="D74" s="20">
        <f t="shared" si="7"/>
        <v>0</v>
      </c>
      <c r="E74" s="15">
        <f t="shared" si="11"/>
        <v>0.50000000000000022</v>
      </c>
      <c r="F74" s="16">
        <f t="shared" si="8"/>
        <v>2.0000000000000009</v>
      </c>
      <c r="G74" s="20">
        <f t="shared" si="9"/>
        <v>0</v>
      </c>
      <c r="O74"/>
    </row>
    <row r="75" spans="2:15" s="3" customFormat="1" ht="15" customHeight="1" x14ac:dyDescent="0.3">
      <c r="B75" s="12">
        <f t="shared" si="10"/>
        <v>0.27000000000000007</v>
      </c>
      <c r="C75" s="13">
        <f t="shared" si="6"/>
        <v>1.3698630136986301</v>
      </c>
      <c r="D75" s="14">
        <f t="shared" si="7"/>
        <v>0</v>
      </c>
      <c r="E75" s="12">
        <f t="shared" si="11"/>
        <v>0.51000000000000023</v>
      </c>
      <c r="F75" s="13">
        <f t="shared" si="8"/>
        <v>2.0408163265306132</v>
      </c>
      <c r="G75" s="14">
        <f t="shared" si="9"/>
        <v>0</v>
      </c>
      <c r="O75"/>
    </row>
    <row r="76" spans="2:15" s="3" customFormat="1" ht="15" customHeight="1" x14ac:dyDescent="0.3">
      <c r="B76" s="15">
        <f t="shared" si="10"/>
        <v>0.28000000000000008</v>
      </c>
      <c r="C76" s="16">
        <f t="shared" si="6"/>
        <v>1.3888888888888888</v>
      </c>
      <c r="D76" s="20">
        <f t="shared" si="7"/>
        <v>0</v>
      </c>
      <c r="E76" s="15">
        <f t="shared" si="11"/>
        <v>0.52000000000000024</v>
      </c>
      <c r="F76" s="16">
        <f t="shared" si="8"/>
        <v>2.0833333333333344</v>
      </c>
      <c r="G76" s="20">
        <f t="shared" si="9"/>
        <v>0</v>
      </c>
      <c r="O76"/>
    </row>
    <row r="77" spans="2:15" s="3" customFormat="1" ht="15" customHeight="1" x14ac:dyDescent="0.3">
      <c r="B77" s="12">
        <f t="shared" si="10"/>
        <v>0.29000000000000009</v>
      </c>
      <c r="C77" s="13">
        <f t="shared" si="6"/>
        <v>1.4084507042253522</v>
      </c>
      <c r="D77" s="14">
        <f t="shared" si="7"/>
        <v>0</v>
      </c>
      <c r="E77" s="12">
        <f t="shared" si="11"/>
        <v>0.53000000000000025</v>
      </c>
      <c r="F77" s="13">
        <f t="shared" si="8"/>
        <v>2.1276595744680864</v>
      </c>
      <c r="G77" s="14">
        <f t="shared" si="9"/>
        <v>0</v>
      </c>
      <c r="O77"/>
    </row>
    <row r="78" spans="2:15" s="3" customFormat="1" ht="15" customHeight="1" x14ac:dyDescent="0.3">
      <c r="B78" s="15">
        <f t="shared" si="10"/>
        <v>0.3000000000000001</v>
      </c>
      <c r="C78" s="16">
        <f t="shared" si="6"/>
        <v>1.4285714285714286</v>
      </c>
      <c r="D78" s="20">
        <f t="shared" si="7"/>
        <v>0</v>
      </c>
      <c r="E78" s="15">
        <f t="shared" si="11"/>
        <v>0.54000000000000026</v>
      </c>
      <c r="F78" s="16">
        <f t="shared" si="8"/>
        <v>2.1739130434782621</v>
      </c>
      <c r="G78" s="20">
        <f t="shared" si="9"/>
        <v>0</v>
      </c>
      <c r="O78"/>
    </row>
    <row r="79" spans="2:15" s="3" customFormat="1" ht="15" customHeight="1" x14ac:dyDescent="0.3">
      <c r="B79" s="12">
        <f t="shared" si="10"/>
        <v>0.31000000000000011</v>
      </c>
      <c r="C79" s="13">
        <f t="shared" si="6"/>
        <v>1.4492753623188408</v>
      </c>
      <c r="D79" s="14">
        <f t="shared" si="7"/>
        <v>0</v>
      </c>
      <c r="E79" s="12">
        <f t="shared" si="11"/>
        <v>0.55000000000000027</v>
      </c>
      <c r="F79" s="13">
        <f t="shared" si="8"/>
        <v>2.2222222222222237</v>
      </c>
      <c r="G79" s="14">
        <f t="shared" si="9"/>
        <v>0</v>
      </c>
      <c r="O79"/>
    </row>
    <row r="80" spans="2:15" s="3" customFormat="1" ht="15" customHeight="1" x14ac:dyDescent="0.3">
      <c r="B80" s="15">
        <f t="shared" si="10"/>
        <v>0.32000000000000012</v>
      </c>
      <c r="C80" s="16">
        <f t="shared" si="6"/>
        <v>1.4705882352941178</v>
      </c>
      <c r="D80" s="20">
        <f t="shared" si="7"/>
        <v>0</v>
      </c>
      <c r="E80" s="15">
        <f t="shared" si="11"/>
        <v>0.56000000000000028</v>
      </c>
      <c r="F80" s="16">
        <f t="shared" si="8"/>
        <v>2.2727272727272743</v>
      </c>
      <c r="G80" s="20">
        <f t="shared" si="9"/>
        <v>0</v>
      </c>
      <c r="O80"/>
    </row>
    <row r="81" spans="2:15" s="3" customFormat="1" ht="15" customHeight="1" x14ac:dyDescent="0.3">
      <c r="B81" s="12">
        <f t="shared" si="10"/>
        <v>0.33000000000000013</v>
      </c>
      <c r="C81" s="13">
        <f t="shared" si="6"/>
        <v>1.4925373134328359</v>
      </c>
      <c r="D81" s="14">
        <f t="shared" si="7"/>
        <v>0</v>
      </c>
      <c r="E81" s="12">
        <f t="shared" si="11"/>
        <v>0.57000000000000028</v>
      </c>
      <c r="F81" s="13">
        <f t="shared" si="8"/>
        <v>2.3255813953488387</v>
      </c>
      <c r="G81" s="14">
        <f t="shared" si="9"/>
        <v>0</v>
      </c>
      <c r="O81"/>
    </row>
    <row r="82" spans="2:15" s="3" customFormat="1" ht="15" customHeight="1" x14ac:dyDescent="0.3">
      <c r="B82" s="15">
        <f t="shared" si="10"/>
        <v>0.34000000000000014</v>
      </c>
      <c r="C82" s="16">
        <f t="shared" si="6"/>
        <v>1.5151515151515154</v>
      </c>
      <c r="D82" s="20">
        <f t="shared" si="7"/>
        <v>0</v>
      </c>
      <c r="E82" s="15">
        <f t="shared" si="11"/>
        <v>0.58000000000000029</v>
      </c>
      <c r="F82" s="16">
        <f t="shared" si="8"/>
        <v>2.3809523809523827</v>
      </c>
      <c r="G82" s="20">
        <f t="shared" si="9"/>
        <v>0</v>
      </c>
      <c r="O82"/>
    </row>
    <row r="83" spans="2:15" s="3" customFormat="1" ht="15" customHeight="1" x14ac:dyDescent="0.3">
      <c r="B83" s="12">
        <f t="shared" si="10"/>
        <v>0.35000000000000014</v>
      </c>
      <c r="C83" s="13">
        <f t="shared" si="6"/>
        <v>1.5384615384615388</v>
      </c>
      <c r="D83" s="14">
        <f t="shared" si="7"/>
        <v>0</v>
      </c>
      <c r="E83" s="12">
        <f t="shared" si="11"/>
        <v>0.5900000000000003</v>
      </c>
      <c r="F83" s="13">
        <f t="shared" si="8"/>
        <v>2.4390243902439042</v>
      </c>
      <c r="G83" s="14">
        <f t="shared" si="9"/>
        <v>0</v>
      </c>
      <c r="J83"/>
      <c r="K83"/>
      <c r="L83"/>
      <c r="M83"/>
      <c r="N83"/>
      <c r="O83"/>
    </row>
    <row r="84" spans="2:15" s="3" customFormat="1" ht="15" customHeight="1" thickBot="1" x14ac:dyDescent="0.35">
      <c r="B84" s="15">
        <f t="shared" si="10"/>
        <v>0.36000000000000015</v>
      </c>
      <c r="C84" s="16">
        <f t="shared" si="6"/>
        <v>1.5625000000000002</v>
      </c>
      <c r="D84" s="20">
        <f t="shared" si="7"/>
        <v>0</v>
      </c>
      <c r="E84" s="17">
        <f t="shared" si="11"/>
        <v>0.60000000000000031</v>
      </c>
      <c r="F84" s="18">
        <f t="shared" si="8"/>
        <v>2.5000000000000018</v>
      </c>
      <c r="G84" s="21">
        <f t="shared" si="9"/>
        <v>0</v>
      </c>
      <c r="J84"/>
      <c r="K84"/>
      <c r="L84"/>
      <c r="M84"/>
      <c r="N84"/>
      <c r="O84"/>
    </row>
    <row r="85" spans="2:15" s="3" customFormat="1" ht="15" customHeight="1" x14ac:dyDescent="0.35">
      <c r="B85" s="12">
        <f t="shared" si="10"/>
        <v>0.37000000000000016</v>
      </c>
      <c r="C85" s="13">
        <f t="shared" si="6"/>
        <v>1.5873015873015877</v>
      </c>
      <c r="D85" s="14">
        <f t="shared" si="7"/>
        <v>0</v>
      </c>
      <c r="E85" s="67"/>
      <c r="F85" s="67"/>
      <c r="G85" s="67"/>
      <c r="H85" s="4"/>
      <c r="I85"/>
      <c r="J85"/>
      <c r="K85"/>
      <c r="L85"/>
      <c r="M85"/>
      <c r="N85"/>
      <c r="O85"/>
    </row>
    <row r="86" spans="2:15" s="3" customFormat="1" ht="15" customHeight="1" thickBot="1" x14ac:dyDescent="0.4">
      <c r="B86" s="17">
        <f t="shared" si="10"/>
        <v>0.38000000000000017</v>
      </c>
      <c r="C86" s="18">
        <f t="shared" si="6"/>
        <v>1.612903225806452</v>
      </c>
      <c r="D86" s="21">
        <f t="shared" si="7"/>
        <v>0</v>
      </c>
      <c r="E86" s="67"/>
      <c r="F86" s="67"/>
      <c r="G86" s="67"/>
      <c r="H86" s="4"/>
      <c r="I86"/>
      <c r="J86"/>
      <c r="K86"/>
      <c r="L86"/>
      <c r="M86"/>
      <c r="N86"/>
      <c r="O86"/>
    </row>
    <row r="87" spans="2:15" s="3" customFormat="1" ht="12.75" customHeight="1" x14ac:dyDescent="0.3">
      <c r="B87" s="9"/>
      <c r="C87" s="9"/>
      <c r="D87" s="19"/>
      <c r="E87" s="19"/>
      <c r="F87" s="19"/>
      <c r="G87" s="11"/>
    </row>
    <row r="88" spans="2:15" s="3" customFormat="1" ht="12.75" customHeight="1" x14ac:dyDescent="0.3">
      <c r="B88" s="9"/>
      <c r="C88" s="9"/>
      <c r="D88" s="8"/>
      <c r="E88" s="8"/>
      <c r="F88" s="8"/>
    </row>
    <row r="89" spans="2:15" s="3" customFormat="1" ht="12.75" customHeight="1" x14ac:dyDescent="0.3">
      <c r="B89" s="77" t="s">
        <v>32</v>
      </c>
      <c r="C89" s="78"/>
      <c r="D89" s="79"/>
      <c r="E89" s="79"/>
      <c r="F89" s="79"/>
      <c r="G89" s="80"/>
    </row>
    <row r="90" spans="2:15" x14ac:dyDescent="0.3">
      <c r="B90" s="196"/>
      <c r="C90" s="197"/>
      <c r="D90" s="197"/>
      <c r="E90" s="197"/>
      <c r="F90" s="197"/>
      <c r="G90" s="197"/>
    </row>
    <row r="91" spans="2:15" x14ac:dyDescent="0.3">
      <c r="B91" s="196"/>
      <c r="C91" s="197"/>
      <c r="D91" s="197"/>
      <c r="E91" s="197"/>
      <c r="F91" s="197"/>
      <c r="G91" s="197"/>
    </row>
    <row r="92" spans="2:15" x14ac:dyDescent="0.3">
      <c r="B92" s="196"/>
      <c r="C92" s="197"/>
      <c r="D92" s="197"/>
      <c r="E92" s="197"/>
      <c r="F92" s="197"/>
      <c r="G92" s="197"/>
    </row>
    <row r="93" spans="2:15" x14ac:dyDescent="0.3">
      <c r="B93" s="196"/>
      <c r="C93" s="197"/>
      <c r="D93" s="197"/>
      <c r="E93" s="197"/>
      <c r="F93" s="197"/>
      <c r="G93" s="197"/>
    </row>
    <row r="94" spans="2:15" x14ac:dyDescent="0.3">
      <c r="B94" s="196"/>
      <c r="C94" s="197"/>
      <c r="D94" s="197"/>
      <c r="E94" s="197"/>
      <c r="F94" s="197"/>
      <c r="G94" s="197"/>
    </row>
    <row r="95" spans="2:15" x14ac:dyDescent="0.3">
      <c r="B95" s="196"/>
      <c r="C95" s="197"/>
      <c r="D95" s="197"/>
      <c r="E95" s="197"/>
      <c r="F95" s="197"/>
      <c r="G95" s="197"/>
    </row>
    <row r="96" spans="2:15" x14ac:dyDescent="0.3">
      <c r="B96" s="196"/>
      <c r="C96" s="197"/>
      <c r="D96" s="197"/>
      <c r="E96" s="197"/>
      <c r="F96" s="197"/>
      <c r="G96" s="197"/>
    </row>
    <row r="97" spans="2:7" x14ac:dyDescent="0.3">
      <c r="B97" s="196"/>
      <c r="C97" s="197"/>
      <c r="D97" s="197"/>
      <c r="E97" s="197"/>
      <c r="F97" s="197"/>
      <c r="G97" s="197"/>
    </row>
    <row r="98" spans="2:7" x14ac:dyDescent="0.3">
      <c r="B98" s="76"/>
      <c r="C98" s="75"/>
      <c r="D98" s="75"/>
      <c r="E98" s="75"/>
      <c r="F98" s="75"/>
      <c r="G98" s="75"/>
    </row>
    <row r="99" spans="2:7" x14ac:dyDescent="0.3">
      <c r="B99" s="76"/>
      <c r="C99" s="75"/>
      <c r="D99" s="75"/>
      <c r="E99" s="75"/>
      <c r="F99" s="75"/>
      <c r="G99" s="75"/>
    </row>
    <row r="100" spans="2:7" x14ac:dyDescent="0.3">
      <c r="B100" s="76"/>
      <c r="C100" s="75"/>
      <c r="D100" s="75"/>
      <c r="E100" s="75"/>
      <c r="F100" s="75"/>
      <c r="G100" s="75"/>
    </row>
    <row r="101" spans="2:7" x14ac:dyDescent="0.3">
      <c r="B101" s="76"/>
      <c r="C101" s="75"/>
      <c r="D101" s="75"/>
      <c r="E101" s="75"/>
      <c r="F101" s="75"/>
      <c r="G101" s="75"/>
    </row>
    <row r="102" spans="2:7" x14ac:dyDescent="0.3">
      <c r="B102" s="76"/>
      <c r="C102" s="75"/>
      <c r="D102" s="75"/>
      <c r="E102" s="75"/>
      <c r="F102" s="75"/>
      <c r="G102" s="75"/>
    </row>
    <row r="103" spans="2:7" x14ac:dyDescent="0.3">
      <c r="B103" s="76"/>
      <c r="C103" s="75"/>
      <c r="D103" s="75"/>
      <c r="E103" s="75"/>
      <c r="F103" s="75"/>
      <c r="G103" s="75"/>
    </row>
    <row r="104" spans="2:7" x14ac:dyDescent="0.3">
      <c r="B104" s="76"/>
      <c r="C104" s="75"/>
      <c r="D104" s="75"/>
      <c r="E104" s="75"/>
      <c r="F104" s="75"/>
      <c r="G104" s="75"/>
    </row>
    <row r="105" spans="2:7" x14ac:dyDescent="0.3">
      <c r="B105" s="76"/>
      <c r="C105" s="75"/>
      <c r="D105" s="75"/>
      <c r="E105" s="75"/>
      <c r="F105" s="75"/>
      <c r="G105" s="75"/>
    </row>
    <row r="106" spans="2:7" x14ac:dyDescent="0.3">
      <c r="B106" s="76"/>
      <c r="C106" s="75"/>
      <c r="D106" s="75"/>
      <c r="E106" s="75"/>
      <c r="F106" s="75"/>
      <c r="G106" s="75"/>
    </row>
    <row r="107" spans="2:7" x14ac:dyDescent="0.3">
      <c r="B107" s="76"/>
      <c r="C107" s="75"/>
      <c r="D107" s="75"/>
      <c r="E107" s="75"/>
      <c r="F107" s="75"/>
      <c r="G107" s="75"/>
    </row>
    <row r="108" spans="2:7" x14ac:dyDescent="0.3">
      <c r="B108" s="76"/>
      <c r="C108" s="75"/>
      <c r="D108" s="75"/>
      <c r="E108" s="75"/>
      <c r="F108" s="75"/>
      <c r="G108" s="75"/>
    </row>
    <row r="109" spans="2:7" x14ac:dyDescent="0.3">
      <c r="B109" s="76"/>
      <c r="C109" s="75"/>
      <c r="D109" s="75"/>
      <c r="E109" s="75"/>
      <c r="F109" s="75"/>
      <c r="G109" s="75"/>
    </row>
    <row r="110" spans="2:7" x14ac:dyDescent="0.3">
      <c r="B110" s="76"/>
      <c r="C110" s="75"/>
      <c r="D110" s="75"/>
      <c r="E110" s="75"/>
      <c r="F110" s="75"/>
      <c r="G110" s="75"/>
    </row>
    <row r="111" spans="2:7" x14ac:dyDescent="0.3">
      <c r="B111" s="76"/>
      <c r="C111" s="75"/>
      <c r="D111" s="75"/>
      <c r="E111" s="75"/>
      <c r="F111" s="75"/>
      <c r="G111" s="75"/>
    </row>
    <row r="112" spans="2:7" x14ac:dyDescent="0.3">
      <c r="B112" s="76"/>
      <c r="C112" s="75"/>
      <c r="D112" s="75"/>
      <c r="E112" s="75"/>
      <c r="F112" s="75"/>
      <c r="G112" s="75"/>
    </row>
    <row r="113" spans="2:7" x14ac:dyDescent="0.3">
      <c r="B113" s="76"/>
      <c r="C113" s="75"/>
      <c r="D113" s="75"/>
      <c r="E113" s="75"/>
      <c r="F113" s="75"/>
      <c r="G113" s="75"/>
    </row>
    <row r="114" spans="2:7" x14ac:dyDescent="0.3">
      <c r="B114" s="81"/>
      <c r="C114" s="75"/>
      <c r="D114" s="75"/>
      <c r="E114" s="75"/>
      <c r="F114" s="75"/>
      <c r="G114" s="75"/>
    </row>
    <row r="115" spans="2:7" x14ac:dyDescent="0.3">
      <c r="B115" s="76"/>
      <c r="C115" s="75"/>
      <c r="D115" s="75"/>
      <c r="E115" s="75"/>
      <c r="F115" s="75"/>
      <c r="G115" s="75"/>
    </row>
  </sheetData>
  <sheetProtection algorithmName="SHA-512" hashValue="jvX2rrQ/YkhlEHkcnZRLbb2m2UcZarJWXBhInSaAnf7xQvSy2kS9pWMSUbXMDVz7o9TnvKQXul79073TNKgn5g==" saltValue="DsVMFIyu4dWirRHARmg6RA==" spinCount="100000" sheet="1" objects="1" scenarios="1" selectLockedCells="1"/>
  <mergeCells count="47">
    <mergeCell ref="B56:G56"/>
    <mergeCell ref="E60:F60"/>
    <mergeCell ref="B53:C53"/>
    <mergeCell ref="B36:C36"/>
    <mergeCell ref="B54:C54"/>
    <mergeCell ref="B57:C57"/>
    <mergeCell ref="B51:C51"/>
    <mergeCell ref="B45:C45"/>
    <mergeCell ref="B38:G38"/>
    <mergeCell ref="B47:G47"/>
    <mergeCell ref="B58:C58"/>
    <mergeCell ref="B95:G95"/>
    <mergeCell ref="B96:G96"/>
    <mergeCell ref="B97:G97"/>
    <mergeCell ref="B90:G90"/>
    <mergeCell ref="B91:G91"/>
    <mergeCell ref="B92:G92"/>
    <mergeCell ref="B93:G93"/>
    <mergeCell ref="B94:G94"/>
    <mergeCell ref="H35:I35"/>
    <mergeCell ref="G9:G10"/>
    <mergeCell ref="J35:K35"/>
    <mergeCell ref="H30:J30"/>
    <mergeCell ref="B13:C13"/>
    <mergeCell ref="B14:C14"/>
    <mergeCell ref="B16:C16"/>
    <mergeCell ref="B20:C20"/>
    <mergeCell ref="B21:C21"/>
    <mergeCell ref="B28:C28"/>
    <mergeCell ref="B29:C29"/>
    <mergeCell ref="B30:C30"/>
    <mergeCell ref="B27:C27"/>
    <mergeCell ref="B7:G7"/>
    <mergeCell ref="B44:C44"/>
    <mergeCell ref="B22:C22"/>
    <mergeCell ref="B18:C18"/>
    <mergeCell ref="B15:C15"/>
    <mergeCell ref="B33:C33"/>
    <mergeCell ref="B42:C42"/>
    <mergeCell ref="B35:C35"/>
    <mergeCell ref="B23:C23"/>
    <mergeCell ref="B9:C10"/>
    <mergeCell ref="B12:G12"/>
    <mergeCell ref="B26:G26"/>
    <mergeCell ref="D9:D10"/>
    <mergeCell ref="E9:E10"/>
    <mergeCell ref="F9:F10"/>
  </mergeCells>
  <phoneticPr fontId="2" type="noConversion"/>
  <printOptions horizontalCentered="1"/>
  <pageMargins left="0.43307086614173229" right="0.23622047244094491" top="0.35433070866141736" bottom="0.19685039370078741" header="0.31496062992125984" footer="0.11811023622047245"/>
  <pageSetup paperSize="9" scale="8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R86"/>
  <sheetViews>
    <sheetView showGridLines="0" showZeros="0" zoomScaleNormal="100" workbookViewId="0">
      <selection activeCell="N9" sqref="N9"/>
    </sheetView>
  </sheetViews>
  <sheetFormatPr defaultRowHeight="12.45" x14ac:dyDescent="0.3"/>
  <cols>
    <col min="1" max="1" width="9.07421875" customWidth="1"/>
    <col min="2" max="2" width="18.07421875" customWidth="1"/>
    <col min="3" max="3" width="15.69140625" customWidth="1"/>
    <col min="4" max="7" width="18.53515625" customWidth="1"/>
  </cols>
  <sheetData>
    <row r="1" spans="2:18" ht="7.5" customHeight="1" x14ac:dyDescent="0.3"/>
    <row r="2" spans="2:18" ht="6" customHeight="1" x14ac:dyDescent="0.35">
      <c r="R2" s="5"/>
    </row>
    <row r="3" spans="2:18" ht="6" customHeight="1" x14ac:dyDescent="0.3"/>
    <row r="4" spans="2:18" ht="9.75" customHeight="1" x14ac:dyDescent="0.4">
      <c r="D4" s="1"/>
      <c r="E4" s="1"/>
      <c r="F4" s="1"/>
      <c r="R4" s="4"/>
    </row>
    <row r="5" spans="2:18" ht="17.25" customHeight="1" x14ac:dyDescent="0.4">
      <c r="D5" s="1"/>
      <c r="E5" s="1"/>
      <c r="F5" s="1"/>
      <c r="R5" s="4"/>
    </row>
    <row r="6" spans="2:18" ht="14.7" customHeight="1" x14ac:dyDescent="0.4">
      <c r="B6" s="2"/>
      <c r="C6" s="2"/>
      <c r="D6" s="204"/>
      <c r="E6" s="204"/>
      <c r="F6" s="204"/>
      <c r="G6" s="204"/>
      <c r="R6" s="4"/>
    </row>
    <row r="7" spans="2:18" ht="4.95" customHeight="1" x14ac:dyDescent="0.35">
      <c r="B7" s="169"/>
      <c r="C7" s="169"/>
      <c r="D7" s="169"/>
      <c r="E7" s="169"/>
      <c r="F7" s="169"/>
      <c r="G7" s="169"/>
      <c r="R7" s="4" t="s">
        <v>3</v>
      </c>
    </row>
    <row r="8" spans="2:18" ht="6" customHeight="1" x14ac:dyDescent="0.35">
      <c r="B8" s="3"/>
      <c r="C8" s="3"/>
      <c r="D8" s="3"/>
      <c r="E8" s="3"/>
      <c r="F8" s="3"/>
      <c r="G8" s="3"/>
      <c r="R8" s="4"/>
    </row>
    <row r="9" spans="2:18" ht="14.15" x14ac:dyDescent="0.35">
      <c r="B9" s="219" t="s">
        <v>16</v>
      </c>
      <c r="C9" s="219"/>
      <c r="D9" s="187" t="s">
        <v>58</v>
      </c>
      <c r="E9" s="187" t="s">
        <v>57</v>
      </c>
      <c r="F9" s="189" t="s">
        <v>59</v>
      </c>
      <c r="G9" s="189" t="s">
        <v>60</v>
      </c>
      <c r="R9" s="4"/>
    </row>
    <row r="10" spans="2:18" ht="14.15" x14ac:dyDescent="0.35">
      <c r="B10" s="219"/>
      <c r="C10" s="219"/>
      <c r="D10" s="188"/>
      <c r="E10" s="188"/>
      <c r="F10" s="190"/>
      <c r="G10" s="190"/>
      <c r="R10" s="4"/>
    </row>
    <row r="11" spans="2:18" ht="3.45" customHeight="1" thickBot="1" x14ac:dyDescent="0.35">
      <c r="B11" s="88"/>
      <c r="C11" s="88"/>
      <c r="D11" s="89"/>
      <c r="E11" s="89"/>
      <c r="F11" s="89"/>
      <c r="G11" s="89"/>
    </row>
    <row r="12" spans="2:18" ht="14.05" customHeight="1" x14ac:dyDescent="0.3">
      <c r="B12" s="220" t="s">
        <v>29</v>
      </c>
      <c r="C12" s="221"/>
      <c r="D12" s="221"/>
      <c r="E12" s="221"/>
      <c r="F12" s="221"/>
      <c r="G12" s="222"/>
    </row>
    <row r="13" spans="2:18" x14ac:dyDescent="0.3">
      <c r="B13" s="214" t="s">
        <v>21</v>
      </c>
      <c r="C13" s="195"/>
      <c r="D13" s="43">
        <v>0</v>
      </c>
      <c r="E13" s="43">
        <v>0</v>
      </c>
      <c r="F13" s="43">
        <v>0</v>
      </c>
      <c r="G13" s="90">
        <v>0</v>
      </c>
    </row>
    <row r="14" spans="2:18" x14ac:dyDescent="0.3">
      <c r="B14" s="213" t="s">
        <v>33</v>
      </c>
      <c r="C14" s="173"/>
      <c r="D14" s="51">
        <v>152</v>
      </c>
      <c r="E14" s="51">
        <v>139</v>
      </c>
      <c r="F14" s="51">
        <v>115</v>
      </c>
      <c r="G14" s="95">
        <v>105</v>
      </c>
    </row>
    <row r="15" spans="2:18" x14ac:dyDescent="0.3">
      <c r="B15" s="213" t="s">
        <v>34</v>
      </c>
      <c r="C15" s="173"/>
      <c r="D15" s="54">
        <f>D14+D14*D13%</f>
        <v>152</v>
      </c>
      <c r="E15" s="54">
        <f>E14+E14*E13%</f>
        <v>139</v>
      </c>
      <c r="F15" s="54">
        <f>F14+F14*F13%</f>
        <v>115</v>
      </c>
      <c r="G15" s="123">
        <f>G14+G14*G13%</f>
        <v>105</v>
      </c>
      <c r="Q15" s="217"/>
    </row>
    <row r="16" spans="2:18" x14ac:dyDescent="0.3">
      <c r="B16" s="213" t="s">
        <v>5</v>
      </c>
      <c r="C16" s="173"/>
      <c r="D16" s="52">
        <v>130</v>
      </c>
      <c r="E16" s="52">
        <v>130</v>
      </c>
      <c r="F16" s="52">
        <v>150</v>
      </c>
      <c r="G16" s="122">
        <v>150</v>
      </c>
      <c r="Q16" s="218"/>
    </row>
    <row r="17" spans="2:17" x14ac:dyDescent="0.3">
      <c r="B17" s="94" t="s">
        <v>35</v>
      </c>
      <c r="C17" s="83"/>
      <c r="D17" s="54">
        <f>D16*D14</f>
        <v>19760</v>
      </c>
      <c r="E17" s="54">
        <f>E16*E14</f>
        <v>18070</v>
      </c>
      <c r="F17" s="54">
        <f>F16*F14</f>
        <v>17250</v>
      </c>
      <c r="G17" s="123">
        <f>G16*G14</f>
        <v>15750</v>
      </c>
      <c r="Q17" s="218"/>
    </row>
    <row r="18" spans="2:17" ht="12.75" customHeight="1" x14ac:dyDescent="0.3">
      <c r="B18" s="213" t="s">
        <v>6</v>
      </c>
      <c r="C18" s="173"/>
      <c r="D18" s="55">
        <v>0</v>
      </c>
      <c r="E18" s="55">
        <v>0</v>
      </c>
      <c r="F18" s="55">
        <v>0</v>
      </c>
      <c r="G18" s="124">
        <v>0</v>
      </c>
      <c r="Q18" s="218"/>
    </row>
    <row r="19" spans="2:17" x14ac:dyDescent="0.3">
      <c r="B19" s="94" t="s">
        <v>13</v>
      </c>
      <c r="C19" s="83"/>
      <c r="D19" s="57">
        <f>D16-D16*D18</f>
        <v>130</v>
      </c>
      <c r="E19" s="57">
        <f>E16-E16*E18</f>
        <v>130</v>
      </c>
      <c r="F19" s="57">
        <f>F16-F16*F18</f>
        <v>150</v>
      </c>
      <c r="G19" s="125">
        <f>G16-G16*G18</f>
        <v>150</v>
      </c>
      <c r="Q19" s="218"/>
    </row>
    <row r="20" spans="2:17" x14ac:dyDescent="0.3">
      <c r="B20" s="213" t="s">
        <v>36</v>
      </c>
      <c r="C20" s="173"/>
      <c r="D20" s="52">
        <v>2500</v>
      </c>
      <c r="E20" s="52">
        <v>2500</v>
      </c>
      <c r="F20" s="52">
        <v>2500</v>
      </c>
      <c r="G20" s="122">
        <v>2500</v>
      </c>
      <c r="Q20" s="218"/>
    </row>
    <row r="21" spans="2:17" x14ac:dyDescent="0.3">
      <c r="B21" s="213" t="s">
        <v>37</v>
      </c>
      <c r="C21" s="173"/>
      <c r="D21" s="52">
        <v>0</v>
      </c>
      <c r="E21" s="52">
        <v>0</v>
      </c>
      <c r="F21" s="52">
        <v>0</v>
      </c>
      <c r="G21" s="122">
        <v>0</v>
      </c>
      <c r="Q21" s="218"/>
    </row>
    <row r="22" spans="2:17" x14ac:dyDescent="0.3">
      <c r="B22" s="213" t="s">
        <v>38</v>
      </c>
      <c r="C22" s="173"/>
      <c r="D22" s="52">
        <v>1000</v>
      </c>
      <c r="E22" s="52">
        <v>1000</v>
      </c>
      <c r="F22" s="52">
        <v>1000</v>
      </c>
      <c r="G22" s="122">
        <v>1000</v>
      </c>
      <c r="Q22" s="218"/>
    </row>
    <row r="23" spans="2:17" x14ac:dyDescent="0.3">
      <c r="B23" s="213" t="s">
        <v>39</v>
      </c>
      <c r="C23" s="173"/>
      <c r="D23" s="82">
        <f>IF(D16=0,0,(D14*D16+D20+D21+D22)/(1-D18)/D19)</f>
        <v>178.92307692307693</v>
      </c>
      <c r="E23" s="82">
        <f>IF(E16=0,0,(E14*E16+E20+E21+E22)/(1-E18)/E19)</f>
        <v>165.92307692307693</v>
      </c>
      <c r="F23" s="82">
        <f>IF(F16=0,0,(F14*F16+F20+F21+F22)/(1-F18)/F19)</f>
        <v>138.33333333333334</v>
      </c>
      <c r="G23" s="126">
        <f>IF(G16=0,0,(G14*G16+G20+G21+G22)/(1-G18)/G19)</f>
        <v>128.33333333333334</v>
      </c>
      <c r="Q23" s="218"/>
    </row>
    <row r="24" spans="2:17" ht="12.9" thickBot="1" x14ac:dyDescent="0.35">
      <c r="B24" s="127" t="s">
        <v>40</v>
      </c>
      <c r="C24" s="128"/>
      <c r="D24" s="129">
        <f>D23+D23*D13/100</f>
        <v>178.92307692307693</v>
      </c>
      <c r="E24" s="129">
        <f>E23+E23*E13/100</f>
        <v>165.92307692307693</v>
      </c>
      <c r="F24" s="129">
        <f>F23+F23*F13/100</f>
        <v>138.33333333333334</v>
      </c>
      <c r="G24" s="130">
        <f>G23+G23*G13/100</f>
        <v>128.33333333333334</v>
      </c>
      <c r="Q24" s="218"/>
    </row>
    <row r="25" spans="2:17" ht="12.9" thickBot="1" x14ac:dyDescent="0.35">
      <c r="B25" s="72"/>
      <c r="C25" s="72"/>
      <c r="D25" s="73"/>
      <c r="E25" s="73"/>
      <c r="F25" s="73"/>
      <c r="G25" s="73"/>
      <c r="Q25" s="218"/>
    </row>
    <row r="26" spans="2:17" ht="14.05" customHeight="1" x14ac:dyDescent="0.3">
      <c r="B26" s="208" t="s">
        <v>48</v>
      </c>
      <c r="C26" s="209"/>
      <c r="D26" s="209"/>
      <c r="E26" s="209"/>
      <c r="F26" s="209"/>
      <c r="G26" s="210"/>
    </row>
    <row r="27" spans="2:17" x14ac:dyDescent="0.3">
      <c r="B27" s="214" t="s">
        <v>22</v>
      </c>
      <c r="C27" s="195"/>
      <c r="D27" s="43">
        <v>25.5</v>
      </c>
      <c r="E27" s="43">
        <v>25.5</v>
      </c>
      <c r="F27" s="43">
        <v>25.5</v>
      </c>
      <c r="G27" s="43">
        <v>25.5</v>
      </c>
    </row>
    <row r="28" spans="2:17" x14ac:dyDescent="0.3">
      <c r="B28" s="213" t="s">
        <v>23</v>
      </c>
      <c r="C28" s="173"/>
      <c r="D28" s="47">
        <v>0.5</v>
      </c>
      <c r="E28" s="47">
        <v>0.5</v>
      </c>
      <c r="F28" s="47">
        <v>0.5</v>
      </c>
      <c r="G28" s="91">
        <v>0.5</v>
      </c>
    </row>
    <row r="29" spans="2:17" x14ac:dyDescent="0.3">
      <c r="B29" s="211" t="s">
        <v>41</v>
      </c>
      <c r="C29" s="175"/>
      <c r="D29" s="49">
        <f>D23/(100%-D28)</f>
        <v>357.84615384615387</v>
      </c>
      <c r="E29" s="49">
        <f>E23/(100%-E28)</f>
        <v>331.84615384615387</v>
      </c>
      <c r="F29" s="49">
        <f>F23/(100%-F28)</f>
        <v>276.66666666666669</v>
      </c>
      <c r="G29" s="92">
        <f>G23/(100%-G28)</f>
        <v>256.66666666666669</v>
      </c>
    </row>
    <row r="30" spans="2:17" x14ac:dyDescent="0.3">
      <c r="B30" s="211" t="s">
        <v>55</v>
      </c>
      <c r="C30" s="175"/>
      <c r="D30" s="50">
        <f>D29+D29*D27%</f>
        <v>449.09692307692308</v>
      </c>
      <c r="E30" s="50">
        <f t="shared" ref="E30:G30" si="0">E29+E29*E27%</f>
        <v>416.46692307692308</v>
      </c>
      <c r="F30" s="50">
        <f t="shared" si="0"/>
        <v>347.2166666666667</v>
      </c>
      <c r="G30" s="93">
        <f t="shared" si="0"/>
        <v>322.11666666666667</v>
      </c>
    </row>
    <row r="31" spans="2:17" x14ac:dyDescent="0.3">
      <c r="B31" s="165" t="s">
        <v>11</v>
      </c>
      <c r="C31" s="161"/>
      <c r="D31" s="157">
        <v>449</v>
      </c>
      <c r="E31" s="157">
        <v>429</v>
      </c>
      <c r="F31" s="157">
        <v>349</v>
      </c>
      <c r="G31" s="158">
        <v>299</v>
      </c>
    </row>
    <row r="32" spans="2:17" x14ac:dyDescent="0.3">
      <c r="B32" s="96" t="s">
        <v>10</v>
      </c>
      <c r="C32" s="84"/>
      <c r="D32" s="36">
        <f>IF(D31=0,0,(D31/(1+D$27%)-D$23)/(D31/(1+D$27%)))</f>
        <v>0.49989206784307011</v>
      </c>
      <c r="E32" s="36">
        <f t="shared" ref="E32:G32" si="1">IF(E31=0,0,(E31/(1+E$27%)-E$23)/(E31/(1+E$27%)))</f>
        <v>0.51460731576116192</v>
      </c>
      <c r="F32" s="36">
        <f t="shared" si="1"/>
        <v>0.50255491881566383</v>
      </c>
      <c r="G32" s="97">
        <f t="shared" si="1"/>
        <v>0.46134336677814941</v>
      </c>
    </row>
    <row r="33" spans="2:7" x14ac:dyDescent="0.3">
      <c r="B33" s="211" t="s">
        <v>15</v>
      </c>
      <c r="C33" s="175"/>
      <c r="D33" s="41">
        <v>0.7</v>
      </c>
      <c r="E33" s="41">
        <v>0.5</v>
      </c>
      <c r="F33" s="41">
        <v>0.7</v>
      </c>
      <c r="G33" s="98">
        <v>0.6</v>
      </c>
    </row>
    <row r="34" spans="2:7" x14ac:dyDescent="0.3">
      <c r="B34" s="99" t="s">
        <v>7</v>
      </c>
      <c r="C34" s="59"/>
      <c r="D34" s="42">
        <f>D33*D19</f>
        <v>91</v>
      </c>
      <c r="E34" s="42">
        <f>E33*E19</f>
        <v>65</v>
      </c>
      <c r="F34" s="42">
        <f>F33*F19</f>
        <v>105</v>
      </c>
      <c r="G34" s="100">
        <f>G33*G19</f>
        <v>90</v>
      </c>
    </row>
    <row r="35" spans="2:7" x14ac:dyDescent="0.3">
      <c r="B35" s="212" t="s">
        <v>24</v>
      </c>
      <c r="C35" s="179"/>
      <c r="D35" s="39">
        <f>(D31/(1+D27%)- D23)</f>
        <v>178.84584737971196</v>
      </c>
      <c r="E35" s="39">
        <f>(E31/(1+E27%)- E23)</f>
        <v>175.90959239963226</v>
      </c>
      <c r="F35" s="39">
        <f>(F31/(1+F27%)- F23)</f>
        <v>139.75431606905713</v>
      </c>
      <c r="G35" s="101">
        <f>(G31/(1+G27%)- G23)</f>
        <v>109.91367861885792</v>
      </c>
    </row>
    <row r="36" spans="2:7" ht="12.9" thickBot="1" x14ac:dyDescent="0.35">
      <c r="B36" s="206" t="s">
        <v>25</v>
      </c>
      <c r="C36" s="207"/>
      <c r="D36" s="102">
        <f>D35*D19*D33</f>
        <v>16274.972111553789</v>
      </c>
      <c r="E36" s="102">
        <f>E35*E19*E33</f>
        <v>11434.123505976097</v>
      </c>
      <c r="F36" s="102">
        <f>F35*F19*F33</f>
        <v>14674.203187250996</v>
      </c>
      <c r="G36" s="103">
        <f>G35*G19*G33</f>
        <v>9892.2310756972111</v>
      </c>
    </row>
    <row r="37" spans="2:7" ht="12.9" thickBot="1" x14ac:dyDescent="0.35">
      <c r="B37" s="72"/>
      <c r="C37" s="72"/>
      <c r="D37" s="73"/>
      <c r="E37" s="73"/>
      <c r="F37" s="73"/>
      <c r="G37" s="73"/>
    </row>
    <row r="38" spans="2:7" ht="14.05" customHeight="1" x14ac:dyDescent="0.3">
      <c r="B38" s="208" t="s">
        <v>30</v>
      </c>
      <c r="C38" s="209"/>
      <c r="D38" s="209"/>
      <c r="E38" s="209"/>
      <c r="F38" s="209"/>
      <c r="G38" s="210"/>
    </row>
    <row r="39" spans="2:7" x14ac:dyDescent="0.3">
      <c r="B39" s="94" t="s">
        <v>42</v>
      </c>
      <c r="C39" s="83"/>
      <c r="D39" s="166">
        <v>379</v>
      </c>
      <c r="E39" s="166">
        <v>349</v>
      </c>
      <c r="F39" s="166">
        <v>299</v>
      </c>
      <c r="G39" s="167">
        <v>249</v>
      </c>
    </row>
    <row r="40" spans="2:7" x14ac:dyDescent="0.3">
      <c r="B40" s="96" t="s">
        <v>43</v>
      </c>
      <c r="C40" s="84"/>
      <c r="D40" s="35">
        <f>D39/(1+D$27%)</f>
        <v>301.99203187250998</v>
      </c>
      <c r="E40" s="35">
        <f t="shared" ref="E40:G40" si="2">E39/(1+E$27%)</f>
        <v>278.08764940239047</v>
      </c>
      <c r="F40" s="35">
        <f t="shared" si="2"/>
        <v>238.24701195219126</v>
      </c>
      <c r="G40" s="111">
        <f t="shared" si="2"/>
        <v>198.40637450199205</v>
      </c>
    </row>
    <row r="41" spans="2:7" x14ac:dyDescent="0.3">
      <c r="B41" s="96" t="s">
        <v>4</v>
      </c>
      <c r="C41" s="84"/>
      <c r="D41" s="36">
        <f>IF(D$39=0,0,(D40-D$23)/D40)</f>
        <v>0.40752384818347881</v>
      </c>
      <c r="E41" s="36">
        <f t="shared" ref="E41:G41" si="3">IF(E$39=0,0,(E40-E$23)/E40)</f>
        <v>0.4033425170817721</v>
      </c>
      <c r="F41" s="36">
        <f t="shared" si="3"/>
        <v>0.41937012263099221</v>
      </c>
      <c r="G41" s="97">
        <f t="shared" si="3"/>
        <v>0.35317938420348061</v>
      </c>
    </row>
    <row r="42" spans="2:7" x14ac:dyDescent="0.3">
      <c r="B42" s="215" t="s">
        <v>20</v>
      </c>
      <c r="C42" s="177"/>
      <c r="D42" s="41">
        <v>0.25</v>
      </c>
      <c r="E42" s="41">
        <v>0.45</v>
      </c>
      <c r="F42" s="41">
        <v>0.25</v>
      </c>
      <c r="G42" s="98">
        <v>0.3</v>
      </c>
    </row>
    <row r="43" spans="2:7" x14ac:dyDescent="0.3">
      <c r="B43" s="112" t="s">
        <v>12</v>
      </c>
      <c r="C43" s="60"/>
      <c r="D43" s="42">
        <f>D42*D19</f>
        <v>32.5</v>
      </c>
      <c r="E43" s="42">
        <f>E42*E19</f>
        <v>58.5</v>
      </c>
      <c r="F43" s="42">
        <f>F42*F19</f>
        <v>37.5</v>
      </c>
      <c r="G43" s="100">
        <f>G42*G19</f>
        <v>45</v>
      </c>
    </row>
    <row r="44" spans="2:7" x14ac:dyDescent="0.3">
      <c r="B44" s="205" t="s">
        <v>26</v>
      </c>
      <c r="C44" s="171"/>
      <c r="D44" s="39">
        <f>IF(D42=0,0,D40-D$23)</f>
        <v>123.06895494943305</v>
      </c>
      <c r="E44" s="39">
        <f>IF(E42=0,0,E40-E$23)</f>
        <v>112.16457247931353</v>
      </c>
      <c r="F44" s="39">
        <f>IF(F42=0,0,F40-F$23)</f>
        <v>99.913678618857915</v>
      </c>
      <c r="G44" s="101">
        <f>IF(G42=0,0,G40-G$23)</f>
        <v>70.073041168658705</v>
      </c>
    </row>
    <row r="45" spans="2:7" ht="12.9" thickBot="1" x14ac:dyDescent="0.35">
      <c r="B45" s="206" t="s">
        <v>27</v>
      </c>
      <c r="C45" s="207"/>
      <c r="D45" s="113">
        <f>D44*D19*D42</f>
        <v>3999.7410358565739</v>
      </c>
      <c r="E45" s="113">
        <f>E44*E19*E42</f>
        <v>6561.6274900398421</v>
      </c>
      <c r="F45" s="113">
        <f>F44*F19*F42</f>
        <v>3746.762948207172</v>
      </c>
      <c r="G45" s="114">
        <f>G44*G19*G42</f>
        <v>3153.286852589642</v>
      </c>
    </row>
    <row r="46" spans="2:7" ht="12.9" thickBot="1" x14ac:dyDescent="0.35">
      <c r="B46" s="72"/>
      <c r="C46" s="72"/>
      <c r="D46" s="74"/>
      <c r="E46" s="74"/>
      <c r="F46" s="74"/>
      <c r="G46" s="74"/>
    </row>
    <row r="47" spans="2:7" ht="14.05" customHeight="1" x14ac:dyDescent="0.3">
      <c r="B47" s="208" t="s">
        <v>28</v>
      </c>
      <c r="C47" s="209"/>
      <c r="D47" s="209"/>
      <c r="E47" s="209"/>
      <c r="F47" s="209"/>
      <c r="G47" s="210"/>
    </row>
    <row r="48" spans="2:7" x14ac:dyDescent="0.3">
      <c r="B48" s="94" t="s">
        <v>44</v>
      </c>
      <c r="C48" s="83"/>
      <c r="D48" s="166">
        <v>299</v>
      </c>
      <c r="E48" s="166">
        <v>249</v>
      </c>
      <c r="F48" s="166">
        <v>229</v>
      </c>
      <c r="G48" s="167">
        <v>199</v>
      </c>
    </row>
    <row r="49" spans="2:7" x14ac:dyDescent="0.3">
      <c r="B49" s="96" t="s">
        <v>45</v>
      </c>
      <c r="C49" s="84"/>
      <c r="D49" s="35">
        <f>D48/(1+D$27%)</f>
        <v>238.24701195219126</v>
      </c>
      <c r="E49" s="35">
        <f t="shared" ref="E49:G49" si="4">E48/(1+E$27%)</f>
        <v>198.40637450199205</v>
      </c>
      <c r="F49" s="35">
        <f t="shared" si="4"/>
        <v>182.47011952191235</v>
      </c>
      <c r="G49" s="111">
        <f t="shared" si="4"/>
        <v>158.56573705179284</v>
      </c>
    </row>
    <row r="50" spans="2:7" x14ac:dyDescent="0.3">
      <c r="B50" s="96" t="s">
        <v>4</v>
      </c>
      <c r="C50" s="84"/>
      <c r="D50" s="36">
        <f>IF(D$49=0,0,(D49-D$23)/D49)</f>
        <v>0.2490018008747106</v>
      </c>
      <c r="E50" s="36">
        <f>IF(E$49=0,0,(E49-E$23)/E49)</f>
        <v>0.16372103799814644</v>
      </c>
      <c r="F50" s="36">
        <f>IF(F$49=0,0,(F49-F$23)/F49)</f>
        <v>0.24188500727802034</v>
      </c>
      <c r="G50" s="97">
        <f>IF(G$49=0,0,(G49-G$23)/G49)</f>
        <v>0.19066164154103851</v>
      </c>
    </row>
    <row r="51" spans="2:7" x14ac:dyDescent="0.3">
      <c r="B51" s="216" t="s">
        <v>46</v>
      </c>
      <c r="C51" s="203"/>
      <c r="D51" s="87">
        <f>IF(D14=0,0,100%-D33-D42)</f>
        <v>5.0000000000000044E-2</v>
      </c>
      <c r="E51" s="87">
        <f>IF(E14=0,0,100%-E33-E42)</f>
        <v>4.9999999999999989E-2</v>
      </c>
      <c r="F51" s="87">
        <f>IF(F14=0,0,100%-F33-F42)</f>
        <v>5.0000000000000044E-2</v>
      </c>
      <c r="G51" s="115">
        <f>IF(G14=0,0,100%-G33-G42)</f>
        <v>0.10000000000000003</v>
      </c>
    </row>
    <row r="52" spans="2:7" x14ac:dyDescent="0.3">
      <c r="B52" s="116" t="s">
        <v>47</v>
      </c>
      <c r="C52" s="61"/>
      <c r="D52" s="38">
        <f>D51*D19</f>
        <v>6.5000000000000053</v>
      </c>
      <c r="E52" s="38">
        <f>E51*E19</f>
        <v>6.4999999999999982</v>
      </c>
      <c r="F52" s="38">
        <f>F51*F19</f>
        <v>7.5000000000000071</v>
      </c>
      <c r="G52" s="117">
        <f>G51*G19</f>
        <v>15.000000000000005</v>
      </c>
    </row>
    <row r="53" spans="2:7" x14ac:dyDescent="0.3">
      <c r="B53" s="205" t="s">
        <v>18</v>
      </c>
      <c r="C53" s="171"/>
      <c r="D53" s="39">
        <f>IF(D48=0,0,D49-D$23)</f>
        <v>59.323935029114324</v>
      </c>
      <c r="E53" s="39">
        <f t="shared" ref="E53:G53" si="5">IF(E48=0,0,E49-E$23)</f>
        <v>32.483297578915113</v>
      </c>
      <c r="F53" s="39">
        <f t="shared" si="5"/>
        <v>44.136786188579009</v>
      </c>
      <c r="G53" s="101">
        <f t="shared" si="5"/>
        <v>30.232403718459494</v>
      </c>
    </row>
    <row r="54" spans="2:7" ht="12.9" thickBot="1" x14ac:dyDescent="0.35">
      <c r="B54" s="206" t="s">
        <v>8</v>
      </c>
      <c r="C54" s="207"/>
      <c r="D54" s="113">
        <f>(D19*D51*D53)</f>
        <v>385.60557768924343</v>
      </c>
      <c r="E54" s="113">
        <f>(E19*E51*E53)</f>
        <v>211.14143426294817</v>
      </c>
      <c r="F54" s="113">
        <f>(F19*F51*F53)</f>
        <v>331.02589641434287</v>
      </c>
      <c r="G54" s="114">
        <f>(G19*G51*G53)</f>
        <v>453.48605577689256</v>
      </c>
    </row>
    <row r="55" spans="2:7" ht="12.9" thickBot="1" x14ac:dyDescent="0.35">
      <c r="B55" s="72"/>
      <c r="C55" s="72"/>
      <c r="D55" s="74"/>
      <c r="E55" s="74"/>
      <c r="F55" s="74"/>
      <c r="G55" s="74"/>
    </row>
    <row r="56" spans="2:7" ht="14.05" customHeight="1" x14ac:dyDescent="0.3">
      <c r="B56" s="208" t="s">
        <v>31</v>
      </c>
      <c r="C56" s="209"/>
      <c r="D56" s="209"/>
      <c r="E56" s="209"/>
      <c r="F56" s="209"/>
      <c r="G56" s="210"/>
    </row>
    <row r="57" spans="2:7" x14ac:dyDescent="0.3">
      <c r="B57" s="205" t="s">
        <v>19</v>
      </c>
      <c r="C57" s="171"/>
      <c r="D57" s="85">
        <f>D36+D45+D54</f>
        <v>20660.318725099605</v>
      </c>
      <c r="E57" s="85">
        <f>E36+E45+E54</f>
        <v>18206.892430278884</v>
      </c>
      <c r="F57" s="85">
        <f>F36+F45+F54</f>
        <v>18751.992031872513</v>
      </c>
      <c r="G57" s="118">
        <f>G36+G45+G54</f>
        <v>13499.003984063746</v>
      </c>
    </row>
    <row r="58" spans="2:7" ht="12.9" thickBot="1" x14ac:dyDescent="0.35">
      <c r="B58" s="119" t="s">
        <v>9</v>
      </c>
      <c r="C58" s="120"/>
      <c r="D58" s="121">
        <f>IF(D57=0,0,D57/((D31/(1+D27%)*D34+D40*D43+D49*D52)%)/100)</f>
        <v>0.47040457184325107</v>
      </c>
      <c r="E58" s="121">
        <f>IF(E57=0,0,E57/((E31/(1+E27%)*E34+E40*E43+E49*E52)%)/100)</f>
        <v>0.45772536057692298</v>
      </c>
      <c r="F58" s="121">
        <f>IF(F57=0,0,F57/((F31/(1+F27%)*F34+F40*F43+F49*F52)%)/100)</f>
        <v>0.47471003530005051</v>
      </c>
      <c r="G58" s="131">
        <f>IF(G57=0,0,G57/((G31/(1+G27%)*G34+G40*G43+G49*G52)%)/100)</f>
        <v>0.41219586374695866</v>
      </c>
    </row>
    <row r="59" spans="2:7" ht="12.9" thickBot="1" x14ac:dyDescent="0.35">
      <c r="B59" s="62"/>
      <c r="C59" s="62"/>
      <c r="D59" s="62"/>
      <c r="E59" s="62"/>
      <c r="F59" s="62"/>
      <c r="G59" s="63"/>
    </row>
    <row r="60" spans="2:7" ht="12.9" thickBot="1" x14ac:dyDescent="0.35">
      <c r="B60" s="64" t="s">
        <v>14</v>
      </c>
      <c r="C60" s="62"/>
      <c r="D60" s="62"/>
      <c r="E60" s="198" t="s">
        <v>17</v>
      </c>
      <c r="F60" s="199"/>
      <c r="G60" s="65">
        <v>1</v>
      </c>
    </row>
    <row r="61" spans="2:7" ht="12.9" thickBot="1" x14ac:dyDescent="0.35">
      <c r="B61" s="63"/>
      <c r="C61" s="66"/>
      <c r="D61" s="10"/>
      <c r="E61" s="10"/>
      <c r="F61" s="10"/>
      <c r="G61" s="67"/>
    </row>
    <row r="62" spans="2:7" x14ac:dyDescent="0.3">
      <c r="B62" s="153" t="s">
        <v>0</v>
      </c>
      <c r="C62" s="154" t="s">
        <v>1</v>
      </c>
      <c r="D62" s="155" t="s">
        <v>2</v>
      </c>
      <c r="E62" s="153" t="s">
        <v>0</v>
      </c>
      <c r="F62" s="154" t="s">
        <v>1</v>
      </c>
      <c r="G62" s="155" t="s">
        <v>2</v>
      </c>
    </row>
    <row r="63" spans="2:7" x14ac:dyDescent="0.3">
      <c r="B63" s="12">
        <v>0.15</v>
      </c>
      <c r="C63" s="13">
        <f t="shared" ref="C63:C86" si="6">1/(100%-B63)</f>
        <v>1.1764705882352942</v>
      </c>
      <c r="D63" s="14">
        <f t="shared" ref="D63:D86" si="7">IF($G$60=1,C63*($D$23+$D$23*$D$27%),IF($G$60=2,($E$23+$E$23*$E$27%)*C63,IF($G$60=3,C63*($F$23+$F$23*$F$27%),C63*($G$23+$G$23*$G$27%))))</f>
        <v>264.17466063348417</v>
      </c>
      <c r="E63" s="12">
        <f>'Hinnoittelulaskuri - kauppa'!B86+1%</f>
        <v>0.39000000000000018</v>
      </c>
      <c r="F63" s="13">
        <f t="shared" ref="F63:F84" si="8">1/(100%-E63)</f>
        <v>1.6393442622950822</v>
      </c>
      <c r="G63" s="14">
        <f t="shared" ref="G63:G84" si="9">IF($G$60=1,F63*($D$23+$D$23*$D$27%),IF($G$60=2,($E$23+$E$23*$E$27%)*F63,IF($G$60=3,F63*($F$23+$F$23*$F$27%),F63*($G$23+$G$23*$G$27%))))</f>
        <v>368.11223203026486</v>
      </c>
    </row>
    <row r="64" spans="2:7" x14ac:dyDescent="0.3">
      <c r="B64" s="15">
        <f t="shared" ref="B64:B86" si="10">B63+1%</f>
        <v>0.16</v>
      </c>
      <c r="C64" s="16">
        <f t="shared" si="6"/>
        <v>1.1904761904761905</v>
      </c>
      <c r="D64" s="71">
        <f t="shared" si="7"/>
        <v>267.31959706959708</v>
      </c>
      <c r="E64" s="15">
        <f t="shared" ref="E64:E84" si="11">E63+1%</f>
        <v>0.40000000000000019</v>
      </c>
      <c r="F64" s="16">
        <f t="shared" si="8"/>
        <v>1.666666666666667</v>
      </c>
      <c r="G64" s="71">
        <f t="shared" si="9"/>
        <v>374.24743589743599</v>
      </c>
    </row>
    <row r="65" spans="2:7" x14ac:dyDescent="0.3">
      <c r="B65" s="12">
        <f t="shared" si="10"/>
        <v>0.17</v>
      </c>
      <c r="C65" s="13">
        <f t="shared" si="6"/>
        <v>1.2048192771084338</v>
      </c>
      <c r="D65" s="14">
        <f t="shared" si="7"/>
        <v>270.54031510658018</v>
      </c>
      <c r="E65" s="12">
        <f t="shared" si="11"/>
        <v>0.4100000000000002</v>
      </c>
      <c r="F65" s="13">
        <f t="shared" si="8"/>
        <v>1.6949152542372885</v>
      </c>
      <c r="G65" s="14">
        <f t="shared" si="9"/>
        <v>380.59061277705354</v>
      </c>
    </row>
    <row r="66" spans="2:7" x14ac:dyDescent="0.3">
      <c r="B66" s="15">
        <f t="shared" si="10"/>
        <v>0.18000000000000002</v>
      </c>
      <c r="C66" s="16">
        <f t="shared" si="6"/>
        <v>1.2195121951219512</v>
      </c>
      <c r="D66" s="20">
        <f t="shared" si="7"/>
        <v>273.83958724202625</v>
      </c>
      <c r="E66" s="15">
        <f t="shared" si="11"/>
        <v>0.42000000000000021</v>
      </c>
      <c r="F66" s="16">
        <f t="shared" si="8"/>
        <v>1.7241379310344833</v>
      </c>
      <c r="G66" s="20">
        <f t="shared" si="9"/>
        <v>387.15251989389935</v>
      </c>
    </row>
    <row r="67" spans="2:7" x14ac:dyDescent="0.3">
      <c r="B67" s="12">
        <f t="shared" si="10"/>
        <v>0.19000000000000003</v>
      </c>
      <c r="C67" s="13">
        <f t="shared" si="6"/>
        <v>1.2345679012345681</v>
      </c>
      <c r="D67" s="14">
        <f t="shared" si="7"/>
        <v>277.22032288698961</v>
      </c>
      <c r="E67" s="12">
        <f t="shared" si="11"/>
        <v>0.43000000000000022</v>
      </c>
      <c r="F67" s="13">
        <f t="shared" si="8"/>
        <v>1.7543859649122813</v>
      </c>
      <c r="G67" s="14">
        <f t="shared" si="9"/>
        <v>393.94466936572212</v>
      </c>
    </row>
    <row r="68" spans="2:7" x14ac:dyDescent="0.3">
      <c r="B68" s="15">
        <f t="shared" si="10"/>
        <v>0.20000000000000004</v>
      </c>
      <c r="C68" s="16">
        <f t="shared" si="6"/>
        <v>1.25</v>
      </c>
      <c r="D68" s="20">
        <f t="shared" si="7"/>
        <v>280.68557692307695</v>
      </c>
      <c r="E68" s="15">
        <f t="shared" si="11"/>
        <v>0.44000000000000022</v>
      </c>
      <c r="F68" s="16">
        <f t="shared" si="8"/>
        <v>1.7857142857142863</v>
      </c>
      <c r="G68" s="20">
        <f t="shared" si="9"/>
        <v>400.97939560439573</v>
      </c>
    </row>
    <row r="69" spans="2:7" x14ac:dyDescent="0.3">
      <c r="B69" s="12">
        <f t="shared" si="10"/>
        <v>0.21000000000000005</v>
      </c>
      <c r="C69" s="13">
        <f t="shared" si="6"/>
        <v>1.2658227848101267</v>
      </c>
      <c r="D69" s="14">
        <f t="shared" si="7"/>
        <v>284.23855890944498</v>
      </c>
      <c r="E69" s="12">
        <f t="shared" si="11"/>
        <v>0.45000000000000023</v>
      </c>
      <c r="F69" s="13">
        <f t="shared" si="8"/>
        <v>1.8181818181818188</v>
      </c>
      <c r="G69" s="14">
        <f t="shared" si="9"/>
        <v>408.26993006993018</v>
      </c>
    </row>
    <row r="70" spans="2:7" x14ac:dyDescent="0.3">
      <c r="B70" s="15">
        <f t="shared" si="10"/>
        <v>0.22000000000000006</v>
      </c>
      <c r="C70" s="16">
        <f t="shared" si="6"/>
        <v>1.2820512820512822</v>
      </c>
      <c r="D70" s="20">
        <f t="shared" si="7"/>
        <v>287.88264299802762</v>
      </c>
      <c r="E70" s="15">
        <f t="shared" si="11"/>
        <v>0.46000000000000024</v>
      </c>
      <c r="F70" s="16">
        <f t="shared" si="8"/>
        <v>1.8518518518518525</v>
      </c>
      <c r="G70" s="20">
        <f t="shared" si="9"/>
        <v>415.83048433048447</v>
      </c>
    </row>
    <row r="71" spans="2:7" x14ac:dyDescent="0.3">
      <c r="B71" s="12">
        <f t="shared" si="10"/>
        <v>0.23000000000000007</v>
      </c>
      <c r="C71" s="13">
        <f t="shared" si="6"/>
        <v>1.2987012987012989</v>
      </c>
      <c r="D71" s="14">
        <f t="shared" si="7"/>
        <v>291.62137862137865</v>
      </c>
      <c r="E71" s="12">
        <f t="shared" si="11"/>
        <v>0.47000000000000025</v>
      </c>
      <c r="F71" s="13">
        <f t="shared" si="8"/>
        <v>1.8867924528301894</v>
      </c>
      <c r="G71" s="14">
        <f t="shared" si="9"/>
        <v>423.67634252539926</v>
      </c>
    </row>
    <row r="72" spans="2:7" x14ac:dyDescent="0.3">
      <c r="B72" s="15">
        <f t="shared" si="10"/>
        <v>0.24000000000000007</v>
      </c>
      <c r="C72" s="16">
        <f t="shared" si="6"/>
        <v>1.3157894736842106</v>
      </c>
      <c r="D72" s="20">
        <f t="shared" si="7"/>
        <v>295.45850202429153</v>
      </c>
      <c r="E72" s="15">
        <f t="shared" si="11"/>
        <v>0.48000000000000026</v>
      </c>
      <c r="F72" s="16">
        <f t="shared" si="8"/>
        <v>1.9230769230769238</v>
      </c>
      <c r="G72" s="20">
        <f t="shared" si="9"/>
        <v>431.82396449704157</v>
      </c>
    </row>
    <row r="73" spans="2:7" x14ac:dyDescent="0.3">
      <c r="B73" s="12">
        <f t="shared" si="10"/>
        <v>0.25000000000000006</v>
      </c>
      <c r="C73" s="13">
        <f t="shared" si="6"/>
        <v>1.3333333333333333</v>
      </c>
      <c r="D73" s="14">
        <f t="shared" si="7"/>
        <v>299.39794871794868</v>
      </c>
      <c r="E73" s="12">
        <f t="shared" si="11"/>
        <v>0.49000000000000027</v>
      </c>
      <c r="F73" s="13">
        <f t="shared" si="8"/>
        <v>1.960784313725491</v>
      </c>
      <c r="G73" s="14">
        <f t="shared" si="9"/>
        <v>440.29110105580713</v>
      </c>
    </row>
    <row r="74" spans="2:7" x14ac:dyDescent="0.3">
      <c r="B74" s="15">
        <f t="shared" si="10"/>
        <v>0.26000000000000006</v>
      </c>
      <c r="C74" s="16">
        <f t="shared" si="6"/>
        <v>1.3513513513513513</v>
      </c>
      <c r="D74" s="20">
        <f t="shared" si="7"/>
        <v>303.44386694386691</v>
      </c>
      <c r="E74" s="15">
        <f t="shared" si="11"/>
        <v>0.50000000000000022</v>
      </c>
      <c r="F74" s="16">
        <f t="shared" si="8"/>
        <v>2.0000000000000009</v>
      </c>
      <c r="G74" s="20">
        <f t="shared" si="9"/>
        <v>449.0969230769233</v>
      </c>
    </row>
    <row r="75" spans="2:7" x14ac:dyDescent="0.3">
      <c r="B75" s="12">
        <f t="shared" si="10"/>
        <v>0.27000000000000007</v>
      </c>
      <c r="C75" s="13">
        <f t="shared" si="6"/>
        <v>1.3698630136986301</v>
      </c>
      <c r="D75" s="14">
        <f t="shared" si="7"/>
        <v>307.60063224446782</v>
      </c>
      <c r="E75" s="12">
        <f t="shared" si="11"/>
        <v>0.51000000000000023</v>
      </c>
      <c r="F75" s="13">
        <f t="shared" si="8"/>
        <v>2.0408163265306132</v>
      </c>
      <c r="G75" s="14">
        <f t="shared" si="9"/>
        <v>458.26216640502378</v>
      </c>
    </row>
    <row r="76" spans="2:7" x14ac:dyDescent="0.3">
      <c r="B76" s="15">
        <f t="shared" si="10"/>
        <v>0.28000000000000008</v>
      </c>
      <c r="C76" s="16">
        <f t="shared" si="6"/>
        <v>1.3888888888888888</v>
      </c>
      <c r="D76" s="20">
        <f t="shared" si="7"/>
        <v>311.87286324786322</v>
      </c>
      <c r="E76" s="15">
        <f t="shared" si="11"/>
        <v>0.52000000000000024</v>
      </c>
      <c r="F76" s="16">
        <f t="shared" si="8"/>
        <v>2.0833333333333344</v>
      </c>
      <c r="G76" s="20">
        <f t="shared" si="9"/>
        <v>467.80929487179509</v>
      </c>
    </row>
    <row r="77" spans="2:7" x14ac:dyDescent="0.3">
      <c r="B77" s="12">
        <f t="shared" si="10"/>
        <v>0.29000000000000009</v>
      </c>
      <c r="C77" s="13">
        <f t="shared" si="6"/>
        <v>1.4084507042253522</v>
      </c>
      <c r="D77" s="14">
        <f t="shared" si="7"/>
        <v>316.2654387865656</v>
      </c>
      <c r="E77" s="12">
        <f t="shared" si="11"/>
        <v>0.53000000000000025</v>
      </c>
      <c r="F77" s="13">
        <f t="shared" si="8"/>
        <v>2.1276595744680864</v>
      </c>
      <c r="G77" s="14">
        <f t="shared" si="9"/>
        <v>477.76268412438657</v>
      </c>
    </row>
    <row r="78" spans="2:7" x14ac:dyDescent="0.3">
      <c r="B78" s="15">
        <f t="shared" si="10"/>
        <v>0.3000000000000001</v>
      </c>
      <c r="C78" s="16">
        <f t="shared" si="6"/>
        <v>1.4285714285714286</v>
      </c>
      <c r="D78" s="20">
        <f t="shared" si="7"/>
        <v>320.78351648351651</v>
      </c>
      <c r="E78" s="15">
        <f t="shared" si="11"/>
        <v>0.54000000000000026</v>
      </c>
      <c r="F78" s="16">
        <f t="shared" si="8"/>
        <v>2.1739130434782621</v>
      </c>
      <c r="G78" s="20">
        <f t="shared" si="9"/>
        <v>488.1488294314384</v>
      </c>
    </row>
    <row r="79" spans="2:7" x14ac:dyDescent="0.3">
      <c r="B79" s="12">
        <f t="shared" si="10"/>
        <v>0.31000000000000011</v>
      </c>
      <c r="C79" s="13">
        <f t="shared" si="6"/>
        <v>1.4492753623188408</v>
      </c>
      <c r="D79" s="14">
        <f t="shared" si="7"/>
        <v>325.43255295429213</v>
      </c>
      <c r="E79" s="12">
        <f t="shared" si="11"/>
        <v>0.55000000000000027</v>
      </c>
      <c r="F79" s="13">
        <f t="shared" si="8"/>
        <v>2.2222222222222237</v>
      </c>
      <c r="G79" s="14">
        <f t="shared" si="9"/>
        <v>498.99658119658153</v>
      </c>
    </row>
    <row r="80" spans="2:7" x14ac:dyDescent="0.3">
      <c r="B80" s="15">
        <f t="shared" si="10"/>
        <v>0.32000000000000012</v>
      </c>
      <c r="C80" s="16">
        <f t="shared" si="6"/>
        <v>1.4705882352941178</v>
      </c>
      <c r="D80" s="20">
        <f t="shared" si="7"/>
        <v>330.21832579185525</v>
      </c>
      <c r="E80" s="15">
        <f t="shared" si="11"/>
        <v>0.56000000000000028</v>
      </c>
      <c r="F80" s="16">
        <f t="shared" si="8"/>
        <v>2.2727272727272743</v>
      </c>
      <c r="G80" s="20">
        <f t="shared" si="9"/>
        <v>510.33741258741293</v>
      </c>
    </row>
    <row r="81" spans="2:7" x14ac:dyDescent="0.3">
      <c r="B81" s="12">
        <f t="shared" si="10"/>
        <v>0.33000000000000013</v>
      </c>
      <c r="C81" s="13">
        <f t="shared" si="6"/>
        <v>1.4925373134328359</v>
      </c>
      <c r="D81" s="14">
        <f t="shared" si="7"/>
        <v>335.14695752009186</v>
      </c>
      <c r="E81" s="12">
        <f t="shared" si="11"/>
        <v>0.57000000000000028</v>
      </c>
      <c r="F81" s="13">
        <f t="shared" si="8"/>
        <v>2.3255813953488387</v>
      </c>
      <c r="G81" s="14">
        <f t="shared" si="9"/>
        <v>522.20572450805037</v>
      </c>
    </row>
    <row r="82" spans="2:7" x14ac:dyDescent="0.3">
      <c r="B82" s="15">
        <f t="shared" si="10"/>
        <v>0.34000000000000014</v>
      </c>
      <c r="C82" s="16">
        <f t="shared" si="6"/>
        <v>1.5151515151515154</v>
      </c>
      <c r="D82" s="20">
        <f t="shared" si="7"/>
        <v>340.22494172494174</v>
      </c>
      <c r="E82" s="15">
        <f t="shared" si="11"/>
        <v>0.58000000000000029</v>
      </c>
      <c r="F82" s="16">
        <f t="shared" si="8"/>
        <v>2.3809523809523827</v>
      </c>
      <c r="G82" s="20">
        <f t="shared" si="9"/>
        <v>534.6391941391945</v>
      </c>
    </row>
    <row r="83" spans="2:7" x14ac:dyDescent="0.3">
      <c r="B83" s="12">
        <f t="shared" si="10"/>
        <v>0.35000000000000014</v>
      </c>
      <c r="C83" s="13">
        <f t="shared" si="6"/>
        <v>1.5384615384615388</v>
      </c>
      <c r="D83" s="14">
        <f t="shared" si="7"/>
        <v>345.4591715976332</v>
      </c>
      <c r="E83" s="12">
        <f t="shared" si="11"/>
        <v>0.5900000000000003</v>
      </c>
      <c r="F83" s="13">
        <f t="shared" si="8"/>
        <v>2.4390243902439042</v>
      </c>
      <c r="G83" s="14">
        <f t="shared" si="9"/>
        <v>547.67917448405296</v>
      </c>
    </row>
    <row r="84" spans="2:7" ht="12.9" thickBot="1" x14ac:dyDescent="0.35">
      <c r="B84" s="15">
        <f t="shared" si="10"/>
        <v>0.36000000000000015</v>
      </c>
      <c r="C84" s="16">
        <f t="shared" si="6"/>
        <v>1.5625000000000002</v>
      </c>
      <c r="D84" s="20">
        <f t="shared" si="7"/>
        <v>350.85697115384619</v>
      </c>
      <c r="E84" s="17">
        <f t="shared" si="11"/>
        <v>0.60000000000000031</v>
      </c>
      <c r="F84" s="18">
        <f t="shared" si="8"/>
        <v>2.5000000000000018</v>
      </c>
      <c r="G84" s="21">
        <f t="shared" si="9"/>
        <v>561.37115384615424</v>
      </c>
    </row>
    <row r="85" spans="2:7" x14ac:dyDescent="0.3">
      <c r="B85" s="12">
        <f t="shared" si="10"/>
        <v>0.37000000000000016</v>
      </c>
      <c r="C85" s="13">
        <f t="shared" si="6"/>
        <v>1.5873015873015877</v>
      </c>
      <c r="D85" s="14">
        <f t="shared" si="7"/>
        <v>356.42612942612948</v>
      </c>
      <c r="E85" s="67"/>
      <c r="F85" s="67"/>
      <c r="G85" s="67"/>
    </row>
    <row r="86" spans="2:7" ht="12.9" thickBot="1" x14ac:dyDescent="0.35">
      <c r="B86" s="17">
        <f t="shared" si="10"/>
        <v>0.38000000000000017</v>
      </c>
      <c r="C86" s="18">
        <f t="shared" si="6"/>
        <v>1.612903225806452</v>
      </c>
      <c r="D86" s="21">
        <f t="shared" si="7"/>
        <v>362.1749379652606</v>
      </c>
      <c r="E86" s="67"/>
      <c r="F86" s="67"/>
      <c r="G86" s="67"/>
    </row>
  </sheetData>
  <sheetProtection algorithmName="SHA-512" hashValue="YPltGboqK87QXzAannRhreV3QcyTQkVKUSoHmWWKYRDs/IT5OiCAtxe8kD9S3i1/B+WnPp4gVV8px1mRct3rMQ==" saltValue="+V9Xa41rphomnCGiUVV71A==" spinCount="100000" sheet="1" objects="1" scenarios="1" selectLockedCells="1" selectUnlockedCells="1"/>
  <mergeCells count="37">
    <mergeCell ref="Q15:Q25"/>
    <mergeCell ref="B7:G7"/>
    <mergeCell ref="B9:C10"/>
    <mergeCell ref="D9:D10"/>
    <mergeCell ref="E9:E10"/>
    <mergeCell ref="F9:F10"/>
    <mergeCell ref="G9:G10"/>
    <mergeCell ref="B12:G12"/>
    <mergeCell ref="B13:C13"/>
    <mergeCell ref="B14:C14"/>
    <mergeCell ref="B15:C15"/>
    <mergeCell ref="B16:C16"/>
    <mergeCell ref="B18:C18"/>
    <mergeCell ref="B20:C20"/>
    <mergeCell ref="B21:C21"/>
    <mergeCell ref="B22:C22"/>
    <mergeCell ref="E60:F60"/>
    <mergeCell ref="B42:C42"/>
    <mergeCell ref="B44:C44"/>
    <mergeCell ref="B45:C45"/>
    <mergeCell ref="B47:G47"/>
    <mergeCell ref="B51:C51"/>
    <mergeCell ref="D6:G6"/>
    <mergeCell ref="B53:C53"/>
    <mergeCell ref="B54:C54"/>
    <mergeCell ref="B56:G56"/>
    <mergeCell ref="B57:C57"/>
    <mergeCell ref="B30:C30"/>
    <mergeCell ref="B33:C33"/>
    <mergeCell ref="B35:C35"/>
    <mergeCell ref="B36:C36"/>
    <mergeCell ref="B38:G38"/>
    <mergeCell ref="B23:C23"/>
    <mergeCell ref="B26:G26"/>
    <mergeCell ref="B27:C27"/>
    <mergeCell ref="B28:C28"/>
    <mergeCell ref="B29:C29"/>
  </mergeCells>
  <pageMargins left="0.7" right="0.7" top="0.75" bottom="0.75" header="0.3" footer="0.3"/>
  <pageSetup paperSize="9" scale="84" orientation="portrait" verticalDpi="4" r:id="rId1"/>
  <rowBreaks count="1" manualBreakCount="1">
    <brk id="5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Hinnoittelulaskuri - kauppa</vt:lpstr>
      <vt:lpstr>Hinnoitteluesimerkki</vt:lpstr>
      <vt:lpstr>Hinnoitteluesimerkki!Tulostusalue</vt:lpstr>
      <vt:lpstr>'Hinnoittelulaskuri - kauppa'!Tulostusalue</vt:lpstr>
      <vt:lpstr>'Hinnoittelulaskuri - kauppa'!Tulostusotsikot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YT11 Hinnoittelulaskuri kauppa</dc:title>
  <dc:creator>Yritystulkki</dc:creator>
  <cp:lastModifiedBy>yritysTULKKI</cp:lastModifiedBy>
  <cp:lastPrinted>2024-10-11T05:30:59Z</cp:lastPrinted>
  <dcterms:created xsi:type="dcterms:W3CDTF">2006-02-20T07:14:04Z</dcterms:created>
  <dcterms:modified xsi:type="dcterms:W3CDTF">2024-10-11T07:16:02Z</dcterms:modified>
</cp:coreProperties>
</file>