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CD38A2BA-8E43-440D-B6FD-1AE724E17E4C}"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<sst xmlns="http://schemas.openxmlformats.org/spreadsheetml/2006/main" count="291" uniqueCount="132">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</sst>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cellStyleXfs>
  <cellXfs count="447">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2" borderId="0" xfId="1" applyFill="1" applyAlignment="1" applyProtection="1">
      <alignment horizontal="left" vertical="top"/>
      <protection locked="0"/>
    </xf>
    <xf numFmtId="0" fontId="7" fillId="2" borderId="9" xfId="1" applyFill="1" applyBorder="1" applyAlignment="1" applyProtection="1">
      <alignment horizontal="left" vertical="top"/>
      <protection locked="0"/>
    </xf>
    <xf numFmtId="0" fontId="7" fillId="2" borderId="11" xfId="1" applyFill="1" applyBorder="1" applyAlignment="1" applyProtection="1">
      <alignment horizontal="left" vertical="top"/>
      <protection locked="0"/>
    </xf>
    <xf numFmtId="0" fontId="7" fillId="0" borderId="0" xfId="1" applyAlignment="1">
      <alignment horizontal="left" vertical="top"/>
    </xf>
    <xf numFmtId="0" fontId="7" fillId="2" borderId="1" xfId="1" applyFill="1" applyBorder="1" applyAlignment="1" applyProtection="1">
      <alignment horizontal="left" vertical="top"/>
      <protection locked="0"/>
    </xf>
    <xf numFmtId="0" fontId="7" fillId="2" borderId="27" xfId="1" applyFill="1" applyBorder="1" applyAlignment="1" applyProtection="1">
      <alignment horizontal="left" vertical="top"/>
      <protection locked="0"/>
    </xf>
    <xf numFmtId="0" fontId="7" fillId="2" borderId="10" xfId="1" applyFill="1" applyBorder="1" applyAlignment="1" applyProtection="1">
      <alignment horizontal="left" vertical="top"/>
      <protection locked="0"/>
    </xf>
    <xf numFmtId="0" fontId="7" fillId="2" borderId="6"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6" fontId="7" fillId="2" borderId="0" xfId="1" applyNumberFormat="1" applyFill="1" applyAlignment="1" applyProtection="1">
      <alignment horizontal="left" vertical="top"/>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282812</xdr:colOff>
      <xdr:row>20</xdr:row>
      <xdr:rowOff>76839</xdr:rowOff>
    </xdr:from>
    <xdr:to>
      <xdr:col>10</xdr:col>
      <xdr:colOff>325552</xdr:colOff>
      <xdr:row>29</xdr:row>
      <xdr:rowOff>40250</xdr:rowOff>
    </xdr:to>
    <xdr:pic>
      <xdr:nvPicPr>
        <xdr:cNvPr id="21" name="Kuva 20">
          <a:extLst>
            <a:ext uri="{FF2B5EF4-FFF2-40B4-BE49-F238E27FC236}">
              <a16:creationId xmlns:a16="http://schemas.microsoft.com/office/drawing/2014/main" id="{273DFF77-2918-0132-C5A9-F520E1E8DC4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21299" y="3585881"/>
          <a:ext cx="1336219" cy="1692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8"/>
      <c r="K4" s="308"/>
      <c r="L4" s="308"/>
      <c r="M4" s="79"/>
      <c r="N4" s="6"/>
      <c r="O4" s="6"/>
      <c r="P4" s="6"/>
      <c r="Q4" s="6"/>
      <c r="R4" s="6"/>
      <c r="S4" s="6"/>
      <c r="T4" s="6"/>
      <c r="U4" s="1"/>
      <c r="V4" s="12"/>
    </row>
    <row r="5" spans="2:22" ht="9.5500000000000007" customHeight="1" x14ac:dyDescent="0.35">
      <c r="B5" s="21"/>
      <c r="C5" s="21"/>
      <c r="D5" s="21"/>
      <c r="E5" s="21"/>
      <c r="F5" s="21"/>
      <c r="G5" s="21"/>
      <c r="H5" s="39"/>
      <c r="I5" s="171"/>
      <c r="J5" s="308"/>
      <c r="K5" s="308"/>
      <c r="L5" s="308"/>
      <c r="M5" s="79"/>
      <c r="N5" s="7"/>
      <c r="O5" s="6"/>
      <c r="P5" s="6"/>
      <c r="Q5" s="6"/>
      <c r="R5" s="301"/>
      <c r="S5" s="301"/>
      <c r="T5" s="301"/>
      <c r="U5" s="301"/>
      <c r="V5" s="301"/>
    </row>
    <row r="6" spans="2:22" ht="12.75" customHeight="1" x14ac:dyDescent="0.35">
      <c r="B6" s="306" t="s">
        <v>46</v>
      </c>
      <c r="C6" s="306"/>
      <c r="D6" s="23"/>
      <c r="E6" s="23"/>
      <c r="F6" s="23"/>
      <c r="G6" s="23"/>
      <c r="H6" s="26" t="s">
        <v>42</v>
      </c>
      <c r="J6" s="308"/>
      <c r="K6" s="308"/>
      <c r="L6" s="308"/>
      <c r="M6" s="17"/>
      <c r="N6" s="302"/>
      <c r="O6" s="302"/>
      <c r="P6" s="7"/>
      <c r="Q6" s="7"/>
      <c r="R6" s="7"/>
      <c r="S6" s="11"/>
      <c r="T6" s="11"/>
      <c r="U6" s="11"/>
      <c r="V6" s="11"/>
    </row>
    <row r="7" spans="2:22" ht="13.4" customHeight="1" x14ac:dyDescent="0.35">
      <c r="B7" s="309"/>
      <c r="C7" s="309"/>
      <c r="D7" s="309"/>
      <c r="E7" s="309"/>
      <c r="F7" s="309"/>
      <c r="G7" s="193"/>
      <c r="H7" s="310"/>
      <c r="I7" s="310"/>
      <c r="J7" s="310"/>
      <c r="K7" s="310"/>
      <c r="L7" s="310"/>
      <c r="M7" s="17"/>
      <c r="N7" s="303"/>
      <c r="O7" s="303"/>
      <c r="P7" s="303"/>
      <c r="Q7" s="303"/>
      <c r="R7" s="303"/>
      <c r="S7" s="7"/>
      <c r="T7" s="6"/>
      <c r="U7" s="8"/>
      <c r="V7" s="8"/>
    </row>
    <row r="8" spans="2:22" ht="7.85" customHeight="1" x14ac:dyDescent="0.3">
      <c r="C8" s="27"/>
      <c r="D8" s="17"/>
      <c r="I8" s="170"/>
      <c r="J8" s="170"/>
      <c r="K8" s="170"/>
      <c r="L8" s="170"/>
      <c r="M8" s="17"/>
      <c r="N8" s="13"/>
      <c r="O8" s="14"/>
      <c r="P8" s="5"/>
      <c r="Q8" s="5"/>
      <c r="R8" s="5"/>
      <c r="S8" s="5"/>
      <c r="T8" s="160"/>
      <c r="U8" s="307"/>
      <c r="V8" s="307"/>
    </row>
    <row r="9" spans="2:22" ht="15.55" customHeight="1" x14ac:dyDescent="0.3">
      <c r="B9" s="304" t="s">
        <v>110</v>
      </c>
      <c r="C9" s="304"/>
      <c r="D9" s="21"/>
      <c r="E9" s="21"/>
      <c r="F9" s="21"/>
      <c r="G9" s="21"/>
      <c r="H9" s="21"/>
      <c r="I9" s="21"/>
      <c r="J9" s="17"/>
      <c r="K9" s="17"/>
      <c r="L9" s="17"/>
      <c r="M9" s="17"/>
      <c r="N9" s="207"/>
      <c r="O9" s="207"/>
      <c r="P9" s="207"/>
      <c r="Q9" s="6"/>
      <c r="R9" s="6"/>
      <c r="S9" s="6"/>
      <c r="T9" s="6"/>
      <c r="U9" s="5"/>
      <c r="V9" s="5"/>
    </row>
    <row r="10" spans="2:22" ht="13.4" customHeight="1" x14ac:dyDescent="0.3">
      <c r="B10" s="287" t="s">
        <v>130</v>
      </c>
      <c r="C10" s="224"/>
      <c r="D10" s="224"/>
      <c r="E10" s="224"/>
      <c r="F10" s="224"/>
      <c r="G10" s="224"/>
      <c r="H10" s="224"/>
      <c r="I10" s="224"/>
      <c r="J10" s="224"/>
      <c r="K10" s="224"/>
      <c r="L10" s="226"/>
      <c r="M10" s="17"/>
      <c r="N10" s="305"/>
      <c r="O10" s="305"/>
      <c r="P10" s="305"/>
      <c r="Q10" s="305"/>
      <c r="R10" s="305"/>
      <c r="S10" s="305"/>
      <c r="T10" s="305"/>
      <c r="U10" s="305"/>
      <c r="V10" s="305"/>
    </row>
    <row r="11" spans="2:22" ht="13.4" customHeight="1" x14ac:dyDescent="0.3">
      <c r="B11" s="231"/>
      <c r="C11" s="225"/>
      <c r="D11" s="225"/>
      <c r="E11" s="225"/>
      <c r="F11" s="225"/>
      <c r="G11" s="290"/>
      <c r="H11" s="290"/>
      <c r="I11" s="225"/>
      <c r="J11" s="225"/>
      <c r="K11" s="225"/>
      <c r="L11" s="227"/>
      <c r="M11" s="17"/>
      <c r="N11" s="174"/>
      <c r="O11" s="174"/>
      <c r="P11" s="174"/>
      <c r="Q11" s="174"/>
      <c r="R11" s="174"/>
      <c r="S11" s="174"/>
      <c r="T11" s="174"/>
      <c r="U11" s="174"/>
      <c r="V11" s="174"/>
    </row>
    <row r="12" spans="2:22" ht="13.4" customHeight="1" x14ac:dyDescent="0.3">
      <c r="B12" s="231"/>
      <c r="C12" s="225"/>
      <c r="D12" s="225"/>
      <c r="E12" s="225"/>
      <c r="F12" s="225"/>
      <c r="G12" s="225"/>
      <c r="H12" s="225"/>
      <c r="I12" s="225"/>
      <c r="J12" s="225"/>
      <c r="K12" s="225"/>
      <c r="L12" s="227"/>
      <c r="M12" s="17"/>
      <c r="N12" s="174" t="s">
        <v>15</v>
      </c>
      <c r="O12" s="174"/>
      <c r="P12" s="174"/>
      <c r="Q12" s="174"/>
      <c r="R12" s="174"/>
      <c r="S12" s="174"/>
      <c r="T12" s="174"/>
      <c r="U12" s="174"/>
      <c r="V12" s="174"/>
    </row>
    <row r="13" spans="2:22" ht="13.4" customHeight="1" x14ac:dyDescent="0.3">
      <c r="B13" s="231"/>
      <c r="C13" s="225"/>
      <c r="D13" s="225"/>
      <c r="E13" s="225"/>
      <c r="F13" s="225"/>
      <c r="G13" s="225"/>
      <c r="H13" s="225"/>
      <c r="I13" s="225"/>
      <c r="J13" s="225"/>
      <c r="K13" s="225"/>
      <c r="L13" s="227"/>
      <c r="M13" s="17"/>
      <c r="N13" s="174"/>
      <c r="O13" s="174"/>
      <c r="P13" s="174"/>
      <c r="Q13" s="174"/>
      <c r="R13" s="174"/>
      <c r="S13" s="174"/>
      <c r="T13" s="174"/>
      <c r="U13" s="174"/>
      <c r="V13" s="174"/>
    </row>
    <row r="14" spans="2:22" ht="13.4" customHeight="1" x14ac:dyDescent="0.3">
      <c r="B14" s="287" t="s">
        <v>131</v>
      </c>
      <c r="C14" s="224"/>
      <c r="D14" s="224"/>
      <c r="E14" s="224"/>
      <c r="F14" s="224"/>
      <c r="G14" s="224"/>
      <c r="H14" s="224"/>
      <c r="I14" s="224"/>
      <c r="J14" s="224"/>
      <c r="K14" s="224"/>
      <c r="L14" s="226"/>
      <c r="M14" s="17"/>
      <c r="N14" s="174"/>
      <c r="O14" s="174"/>
      <c r="P14" s="174"/>
      <c r="Q14" s="174"/>
      <c r="R14" s="174"/>
      <c r="S14" s="174"/>
      <c r="T14" s="174"/>
      <c r="U14" s="174"/>
      <c r="V14" s="174"/>
    </row>
    <row r="15" spans="2:22" ht="13.4" customHeight="1" x14ac:dyDescent="0.3">
      <c r="B15" s="231"/>
      <c r="C15" s="225"/>
      <c r="D15" s="225"/>
      <c r="E15" s="225"/>
      <c r="F15" s="225"/>
      <c r="G15" s="225"/>
      <c r="H15" s="225"/>
      <c r="I15" s="225"/>
      <c r="J15" s="225"/>
      <c r="K15" s="225"/>
      <c r="L15" s="227"/>
      <c r="M15" s="17"/>
      <c r="N15" s="174"/>
      <c r="O15" s="174"/>
      <c r="P15" s="174"/>
      <c r="Q15" s="174"/>
      <c r="R15" s="174"/>
      <c r="S15" s="174"/>
      <c r="T15" s="174"/>
      <c r="U15" s="174"/>
      <c r="V15" s="174"/>
    </row>
    <row r="16" spans="2:22" ht="13.4" customHeight="1" x14ac:dyDescent="0.3">
      <c r="B16" s="231"/>
      <c r="C16" s="225"/>
      <c r="D16" s="225"/>
      <c r="E16" s="225"/>
      <c r="F16" s="225"/>
      <c r="G16" s="225"/>
      <c r="H16" s="225"/>
      <c r="I16" s="225"/>
      <c r="J16" s="225"/>
      <c r="K16" s="225"/>
      <c r="L16" s="227"/>
      <c r="M16" s="17"/>
      <c r="N16" s="174"/>
      <c r="O16" s="174"/>
      <c r="P16" s="174"/>
      <c r="Q16" s="174"/>
      <c r="R16" s="174"/>
      <c r="S16" s="174"/>
      <c r="T16" s="174"/>
      <c r="U16" s="174"/>
      <c r="V16" s="174"/>
    </row>
    <row r="17" spans="2:29" ht="12.75" customHeight="1" x14ac:dyDescent="0.3">
      <c r="B17" s="232" t="s">
        <v>15</v>
      </c>
      <c r="C17" s="229"/>
      <c r="D17" s="229"/>
      <c r="E17" s="229"/>
      <c r="F17" s="229"/>
      <c r="G17" s="229"/>
      <c r="H17" s="229"/>
      <c r="I17" s="229"/>
      <c r="J17" s="229"/>
      <c r="K17" s="229"/>
      <c r="L17" s="230"/>
      <c r="M17" s="17"/>
      <c r="N17" s="64"/>
      <c r="O17" s="64"/>
      <c r="P17" s="64"/>
      <c r="Q17" s="64"/>
      <c r="R17" s="64"/>
      <c r="S17" s="64"/>
      <c r="T17" s="64"/>
      <c r="U17" s="64"/>
      <c r="V17" s="64"/>
    </row>
    <row r="18" spans="2:29" ht="12.75" customHeight="1" x14ac:dyDescent="0.3">
      <c r="B18" s="228"/>
      <c r="C18" s="228"/>
      <c r="D18" s="228"/>
      <c r="E18" s="228"/>
      <c r="F18" s="228"/>
      <c r="G18" s="228"/>
      <c r="H18" s="228"/>
      <c r="I18" s="228"/>
      <c r="J18" s="228"/>
      <c r="K18" s="228"/>
      <c r="L18" s="228"/>
      <c r="M18" s="17"/>
      <c r="N18" s="64"/>
      <c r="O18" s="64"/>
      <c r="P18" s="64"/>
      <c r="Q18" s="64"/>
      <c r="R18" s="64"/>
      <c r="S18" s="64"/>
      <c r="T18" s="64"/>
      <c r="U18" s="64"/>
      <c r="V18" s="64"/>
    </row>
    <row r="19" spans="2:29" s="31" customFormat="1" ht="18" customHeight="1" x14ac:dyDescent="0.3">
      <c r="B19" s="351" t="s">
        <v>1</v>
      </c>
      <c r="C19" s="351"/>
      <c r="D19" s="351"/>
      <c r="E19" s="351"/>
      <c r="F19" s="351"/>
      <c r="G19" s="42"/>
      <c r="M19" s="22"/>
      <c r="N19" s="340" t="s">
        <v>115</v>
      </c>
      <c r="O19" s="340"/>
      <c r="P19" s="340"/>
      <c r="Q19" s="340"/>
      <c r="R19" s="340"/>
      <c r="S19" s="340"/>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7" t="s">
        <v>108</v>
      </c>
      <c r="F21" s="277" t="s">
        <v>109</v>
      </c>
      <c r="G21" s="42"/>
      <c r="H21" s="196"/>
      <c r="I21" s="196"/>
      <c r="J21" s="196"/>
      <c r="K21" s="196"/>
      <c r="L21" s="196"/>
      <c r="M21" s="22"/>
      <c r="Q21" s="179" t="s">
        <v>113</v>
      </c>
      <c r="S21" s="179" t="s">
        <v>114</v>
      </c>
      <c r="U21" s="197"/>
      <c r="V21" s="197"/>
    </row>
    <row r="22" spans="2:29" ht="16" customHeight="1" x14ac:dyDescent="0.3">
      <c r="C22" s="288"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6"/>
      <c r="C23" s="289"/>
      <c r="M23" s="17"/>
      <c r="N23" s="144" t="s">
        <v>53</v>
      </c>
      <c r="O23" s="108"/>
      <c r="P23" s="38"/>
      <c r="Q23" s="143">
        <v>0</v>
      </c>
      <c r="R23" s="153"/>
      <c r="S23" s="143">
        <v>0</v>
      </c>
      <c r="T23" s="234"/>
      <c r="U23" s="234"/>
      <c r="V23" s="234"/>
    </row>
    <row r="24" spans="2:29" ht="16" customHeight="1" x14ac:dyDescent="0.3">
      <c r="C24" s="288"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9"/>
      <c r="G25" s="17"/>
      <c r="N25" s="146" t="s">
        <v>100</v>
      </c>
      <c r="O25" s="109"/>
      <c r="P25" s="38"/>
      <c r="Q25" s="143">
        <v>0</v>
      </c>
      <c r="R25" s="153"/>
      <c r="S25" s="143">
        <v>0</v>
      </c>
      <c r="T25" s="163"/>
      <c r="U25" s="163"/>
      <c r="V25" s="163"/>
    </row>
    <row r="26" spans="2:29" ht="16" customHeight="1" x14ac:dyDescent="0.3">
      <c r="B26" s="17"/>
      <c r="C26" s="288" t="s">
        <v>16</v>
      </c>
      <c r="D26" s="223"/>
      <c r="E26" s="100">
        <v>0</v>
      </c>
      <c r="F26" s="100">
        <v>0</v>
      </c>
      <c r="G26" s="17"/>
      <c r="M26" s="17"/>
      <c r="N26" s="146" t="s">
        <v>11</v>
      </c>
      <c r="O26" s="109"/>
      <c r="P26" s="38"/>
      <c r="Q26" s="147">
        <v>0</v>
      </c>
      <c r="R26" s="153"/>
      <c r="S26" s="147">
        <v>0</v>
      </c>
      <c r="T26" s="163"/>
      <c r="U26" s="163"/>
      <c r="V26" s="163"/>
      <c r="Y26" s="291"/>
      <c r="Z26" s="292"/>
      <c r="AA26" s="292"/>
      <c r="AB26" s="292"/>
      <c r="AC26" s="292"/>
    </row>
    <row r="27" spans="2:29" ht="13.5" customHeight="1" x14ac:dyDescent="0.3">
      <c r="G27" s="32"/>
      <c r="M27" s="17"/>
      <c r="N27" s="146" t="s">
        <v>12</v>
      </c>
      <c r="O27" s="109"/>
      <c r="P27" s="38"/>
      <c r="Q27" s="148">
        <v>1.5</v>
      </c>
      <c r="R27" s="153"/>
      <c r="S27" s="206">
        <v>0</v>
      </c>
      <c r="T27" s="163"/>
      <c r="U27" s="163"/>
      <c r="V27" s="163"/>
      <c r="Y27" s="292"/>
      <c r="Z27" s="292"/>
      <c r="AA27" s="292"/>
      <c r="AB27" s="292"/>
      <c r="AC27" s="292"/>
    </row>
    <row r="28" spans="2:29" ht="13.5" customHeight="1" x14ac:dyDescent="0.3">
      <c r="B28" s="17"/>
      <c r="C28" s="352" t="s">
        <v>69</v>
      </c>
      <c r="D28" s="352"/>
      <c r="G28" s="17"/>
      <c r="M28" s="17"/>
      <c r="N28" s="149" t="s">
        <v>55</v>
      </c>
      <c r="O28" s="38"/>
      <c r="P28" s="38"/>
      <c r="Q28" s="143">
        <v>0</v>
      </c>
      <c r="R28" s="153"/>
      <c r="S28" s="143">
        <v>0</v>
      </c>
      <c r="T28" s="163"/>
      <c r="U28" s="163"/>
      <c r="V28" s="163"/>
      <c r="Y28" s="292"/>
      <c r="Z28" s="292"/>
      <c r="AA28" s="292"/>
      <c r="AB28" s="292"/>
      <c r="AC28" s="292"/>
    </row>
    <row r="29" spans="2:29" ht="16" customHeight="1" x14ac:dyDescent="0.3">
      <c r="C29" s="352"/>
      <c r="D29" s="35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95"/>
      <c r="I30" s="296"/>
      <c r="J30" s="296"/>
      <c r="K30" s="296"/>
      <c r="L30" s="296"/>
      <c r="M30" s="17"/>
      <c r="N30" s="438" t="s">
        <v>7</v>
      </c>
      <c r="O30" s="439"/>
      <c r="P30" s="440"/>
      <c r="Q30" s="143">
        <v>0</v>
      </c>
      <c r="R30" s="153"/>
      <c r="S30" s="143">
        <v>0</v>
      </c>
      <c r="T30" s="163"/>
      <c r="U30" s="163"/>
      <c r="V30" s="163"/>
    </row>
    <row r="31" spans="2:29" ht="14.15" customHeight="1" x14ac:dyDescent="0.3">
      <c r="B31" s="211">
        <v>2026</v>
      </c>
      <c r="C31" s="299" t="s">
        <v>32</v>
      </c>
      <c r="D31" s="300"/>
      <c r="E31" s="111">
        <v>0</v>
      </c>
      <c r="F31" s="111">
        <v>0</v>
      </c>
      <c r="G31" s="32"/>
      <c r="H31" s="329" t="s">
        <v>70</v>
      </c>
      <c r="I31" s="330"/>
      <c r="J31" s="330"/>
      <c r="K31" s="330"/>
      <c r="L31" s="327"/>
      <c r="M31" s="17"/>
      <c r="N31" s="441" t="s">
        <v>8</v>
      </c>
      <c r="O31" s="442"/>
      <c r="P31" s="443"/>
      <c r="Q31" s="143">
        <v>0</v>
      </c>
      <c r="R31" s="153"/>
      <c r="S31" s="143">
        <v>0</v>
      </c>
      <c r="T31" s="163"/>
      <c r="U31" s="163"/>
      <c r="V31" s="163"/>
      <c r="Y31" s="16">
        <v>0</v>
      </c>
    </row>
    <row r="32" spans="2:29" ht="14.15" customHeight="1" x14ac:dyDescent="0.3">
      <c r="B32" s="212">
        <f>B31+1</f>
        <v>2027</v>
      </c>
      <c r="C32" s="293" t="s">
        <v>33</v>
      </c>
      <c r="D32" s="294"/>
      <c r="E32" s="111">
        <v>0</v>
      </c>
      <c r="F32" s="111">
        <v>0</v>
      </c>
      <c r="G32" s="17"/>
      <c r="H32" s="331"/>
      <c r="I32" s="332"/>
      <c r="J32" s="332"/>
      <c r="K32" s="332"/>
      <c r="L32" s="328"/>
      <c r="M32" s="17"/>
      <c r="N32" s="441" t="s">
        <v>9</v>
      </c>
      <c r="O32" s="442"/>
      <c r="P32" s="443"/>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441" t="s">
        <v>10</v>
      </c>
      <c r="O33" s="442"/>
      <c r="P33" s="443"/>
      <c r="Q33" s="143">
        <v>0</v>
      </c>
      <c r="R33" s="153"/>
      <c r="S33" s="143">
        <v>0</v>
      </c>
      <c r="T33" s="163"/>
      <c r="U33" s="163"/>
      <c r="V33" s="163"/>
      <c r="Y33" s="297"/>
      <c r="Z33" s="298"/>
      <c r="AA33" s="298"/>
      <c r="AB33" s="298"/>
      <c r="AC33" s="298"/>
    </row>
    <row r="34" spans="2:29" ht="14.15" customHeight="1" thickBot="1" x14ac:dyDescent="0.35">
      <c r="B34" s="212">
        <f t="shared" si="2"/>
        <v>2029</v>
      </c>
      <c r="C34" s="293" t="s">
        <v>35</v>
      </c>
      <c r="D34" s="294"/>
      <c r="E34" s="111">
        <v>0</v>
      </c>
      <c r="F34" s="111">
        <v>0</v>
      </c>
      <c r="G34" s="17"/>
      <c r="H34" s="343" t="s">
        <v>111</v>
      </c>
      <c r="I34" s="344"/>
      <c r="J34" s="276" t="str">
        <f>E21</f>
        <v>Investointi 1.</v>
      </c>
      <c r="K34" s="276" t="str">
        <f>F21</f>
        <v>Investointi 2.</v>
      </c>
      <c r="L34" s="183"/>
      <c r="M34" s="17"/>
      <c r="N34" s="144" t="s">
        <v>57</v>
      </c>
      <c r="O34" s="108"/>
      <c r="P34" s="38"/>
      <c r="Q34" s="145">
        <f>SUM(Q35:Q41)</f>
        <v>0</v>
      </c>
      <c r="R34" s="202"/>
      <c r="S34" s="145">
        <f t="shared" ref="S34" si="3">SUM(S35:S41)</f>
        <v>0</v>
      </c>
      <c r="T34" s="163"/>
      <c r="U34" s="163"/>
      <c r="V34" s="163"/>
      <c r="Y34" s="298"/>
      <c r="Z34" s="298"/>
      <c r="AA34" s="298"/>
      <c r="AB34" s="298"/>
      <c r="AC34" s="298"/>
    </row>
    <row r="35" spans="2:29" ht="14.15" customHeight="1" thickBot="1" x14ac:dyDescent="0.35">
      <c r="B35" s="213">
        <f t="shared" si="2"/>
        <v>2030</v>
      </c>
      <c r="C35" s="299" t="s">
        <v>36</v>
      </c>
      <c r="D35" s="300"/>
      <c r="E35" s="111">
        <v>0</v>
      </c>
      <c r="F35" s="111">
        <v>0</v>
      </c>
      <c r="G35" s="17"/>
      <c r="H35" s="343"/>
      <c r="I35" s="344"/>
      <c r="J35" s="110">
        <f>IF(E29=0,0,E29+NPV(E22,E31,E32,E33,E34,E35,E36,E37,E38,E39,E40,E41,E42,E43,E44,E45,E46,E47,E48,E49,E50,E51,E52,E53,E54,E55,E56,E57,E58,E59,E60))</f>
        <v>0</v>
      </c>
      <c r="K35" s="110">
        <f>IF(F29=0,0,F29+NPV(F22,F31,F32,F33,F34,F35,F36,F37,F38,F39,F40,F41,F42,F43,F44,F45,F46,F47,F48,F49,F50,F51,F52,F53,F54,F55,F56,F57,F58,F59,F60))</f>
        <v>0</v>
      </c>
      <c r="L35" s="279"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347" t="s">
        <v>105</v>
      </c>
      <c r="I37" s="348"/>
      <c r="J37" s="348"/>
      <c r="K37" s="348"/>
      <c r="L37" s="345"/>
      <c r="M37" s="17"/>
      <c r="N37" s="444" t="s">
        <v>106</v>
      </c>
      <c r="O37" s="445"/>
      <c r="P37" s="446"/>
      <c r="Q37" s="143">
        <v>0</v>
      </c>
      <c r="R37" s="153">
        <v>0</v>
      </c>
      <c r="S37" s="143">
        <v>0</v>
      </c>
      <c r="T37" s="163"/>
      <c r="U37" s="163"/>
      <c r="V37" s="163"/>
    </row>
    <row r="38" spans="2:29" ht="14.15" customHeight="1" x14ac:dyDescent="0.3">
      <c r="B38" s="212">
        <f t="shared" si="2"/>
        <v>2033</v>
      </c>
      <c r="C38" s="293" t="s">
        <v>39</v>
      </c>
      <c r="D38" s="294"/>
      <c r="E38" s="111">
        <v>0</v>
      </c>
      <c r="F38" s="111">
        <v>0</v>
      </c>
      <c r="G38" s="17"/>
      <c r="H38" s="349"/>
      <c r="I38" s="350"/>
      <c r="J38" s="350"/>
      <c r="K38" s="350"/>
      <c r="L38" s="346"/>
      <c r="M38" s="17"/>
      <c r="N38" s="444" t="s">
        <v>6</v>
      </c>
      <c r="O38" s="445"/>
      <c r="P38" s="446"/>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444" t="s">
        <v>14</v>
      </c>
      <c r="O39" s="445"/>
      <c r="P39" s="446"/>
      <c r="Q39" s="143">
        <v>0</v>
      </c>
      <c r="R39" s="153">
        <v>0</v>
      </c>
      <c r="S39" s="143">
        <v>0</v>
      </c>
      <c r="T39" s="163"/>
      <c r="U39" s="163"/>
      <c r="V39" s="163"/>
    </row>
    <row r="40" spans="2:29" ht="14.15" customHeight="1" thickBot="1" x14ac:dyDescent="0.35">
      <c r="B40" s="213">
        <f t="shared" si="2"/>
        <v>2035</v>
      </c>
      <c r="C40" s="299" t="s">
        <v>21</v>
      </c>
      <c r="D40" s="300"/>
      <c r="E40" s="111">
        <v>0</v>
      </c>
      <c r="F40" s="111">
        <v>0</v>
      </c>
      <c r="G40" s="17"/>
      <c r="H40" s="182"/>
      <c r="J40" s="276" t="str">
        <f>E21</f>
        <v>Investointi 1.</v>
      </c>
      <c r="K40" s="276" t="str">
        <f>F21</f>
        <v>Investointi 2.</v>
      </c>
      <c r="L40" s="183"/>
      <c r="M40" s="17"/>
      <c r="N40" s="444" t="s">
        <v>13</v>
      </c>
      <c r="O40" s="445"/>
      <c r="P40" s="446"/>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41" t="s">
        <v>19</v>
      </c>
      <c r="I41" s="342"/>
      <c r="J41" s="112">
        <f>IF(E31=0,0,IRR(E29:E60))</f>
        <v>0</v>
      </c>
      <c r="K41" s="112">
        <f>IF(F31=0,0,IRR(F29:F60))</f>
        <v>0</v>
      </c>
      <c r="L41" s="279"/>
      <c r="N41" s="444" t="s">
        <v>2</v>
      </c>
      <c r="O41" s="445"/>
      <c r="P41" s="446"/>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81" t="s">
        <v>91</v>
      </c>
      <c r="O42" s="282"/>
      <c r="P42" s="283"/>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347" t="s">
        <v>101</v>
      </c>
      <c r="I43" s="348"/>
      <c r="J43" s="348"/>
      <c r="K43" s="348"/>
      <c r="L43" s="345"/>
      <c r="N43" s="284" t="s">
        <v>103</v>
      </c>
      <c r="O43" s="285"/>
      <c r="P43" s="285"/>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349"/>
      <c r="I44" s="350"/>
      <c r="J44" s="350"/>
      <c r="K44" s="350"/>
      <c r="L44" s="346"/>
      <c r="T44" s="233"/>
      <c r="U44" s="233"/>
      <c r="V44" s="233"/>
    </row>
    <row r="45" spans="2:29" ht="14.15" customHeight="1" x14ac:dyDescent="0.3">
      <c r="B45" s="213">
        <f t="shared" si="2"/>
        <v>2040</v>
      </c>
      <c r="C45" s="299" t="s">
        <v>26</v>
      </c>
      <c r="D45" s="300"/>
      <c r="E45" s="111">
        <v>0</v>
      </c>
      <c r="F45" s="111">
        <v>0</v>
      </c>
      <c r="G45" s="17"/>
      <c r="H45" s="182"/>
      <c r="L45" s="183"/>
      <c r="N45" s="286" t="s">
        <v>85</v>
      </c>
      <c r="O45" s="286"/>
      <c r="P45" s="286"/>
      <c r="Q45" s="286"/>
      <c r="R45" s="286"/>
      <c r="S45" s="286"/>
      <c r="T45" s="286"/>
      <c r="U45" s="286"/>
      <c r="V45" s="286"/>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41" t="s">
        <v>18</v>
      </c>
      <c r="I47" s="342"/>
      <c r="J47" s="110">
        <f>IF(E24=0,0,IF(E26&gt;0,0,(E61/E24)-PMT(E22,E24,E29)))</f>
        <v>0</v>
      </c>
      <c r="K47" s="110">
        <f>IF(F24=0,0,IF(F26&gt;0,0,(F61/F24)-PMT(F22,F24,F29)))</f>
        <v>0</v>
      </c>
      <c r="L47" s="279" t="s">
        <v>128</v>
      </c>
      <c r="N47" s="280"/>
      <c r="O47" s="280"/>
      <c r="P47" s="280"/>
      <c r="Q47" s="280"/>
      <c r="R47" s="280"/>
      <c r="S47" s="280"/>
      <c r="T47" s="280"/>
      <c r="U47" s="280"/>
      <c r="V47" s="280"/>
    </row>
    <row r="48" spans="2:29" ht="14.15" customHeight="1" thickBot="1" x14ac:dyDescent="0.35">
      <c r="B48" s="212">
        <f t="shared" si="2"/>
        <v>2043</v>
      </c>
      <c r="C48" s="293" t="s">
        <v>29</v>
      </c>
      <c r="D48" s="294"/>
      <c r="E48" s="111">
        <v>0</v>
      </c>
      <c r="F48" s="111">
        <v>0</v>
      </c>
      <c r="H48" s="182"/>
      <c r="L48" s="183"/>
      <c r="N48" s="322"/>
      <c r="O48" s="322"/>
      <c r="P48" s="322"/>
      <c r="Q48" s="322"/>
      <c r="R48" s="322"/>
      <c r="S48" s="322"/>
      <c r="T48" s="322"/>
      <c r="U48" s="322"/>
      <c r="V48" s="322"/>
    </row>
    <row r="49" spans="2:29" ht="14.15" customHeight="1" x14ac:dyDescent="0.3">
      <c r="B49" s="212">
        <f t="shared" si="2"/>
        <v>2044</v>
      </c>
      <c r="C49" s="293" t="s">
        <v>30</v>
      </c>
      <c r="D49" s="294"/>
      <c r="E49" s="111">
        <v>0</v>
      </c>
      <c r="F49" s="111">
        <v>0</v>
      </c>
      <c r="H49" s="347" t="s">
        <v>102</v>
      </c>
      <c r="I49" s="348"/>
      <c r="J49" s="348"/>
      <c r="K49" s="348"/>
      <c r="L49" s="345"/>
      <c r="N49" s="437"/>
      <c r="O49" s="437"/>
      <c r="P49" s="437"/>
      <c r="Q49" s="437"/>
      <c r="R49" s="437"/>
      <c r="S49" s="437"/>
      <c r="T49" s="437"/>
      <c r="U49" s="437"/>
      <c r="V49" s="437"/>
      <c r="Y49" s="320"/>
      <c r="Z49" s="320"/>
      <c r="AA49" s="320"/>
      <c r="AB49" s="320"/>
      <c r="AC49" s="320"/>
    </row>
    <row r="50" spans="2:29" ht="14.15" customHeight="1" x14ac:dyDescent="0.3">
      <c r="B50" s="214">
        <f t="shared" si="2"/>
        <v>2045</v>
      </c>
      <c r="C50" s="299" t="s">
        <v>31</v>
      </c>
      <c r="D50" s="300"/>
      <c r="E50" s="111">
        <v>0</v>
      </c>
      <c r="F50" s="111">
        <v>0</v>
      </c>
      <c r="H50" s="349"/>
      <c r="I50" s="350"/>
      <c r="J50" s="350"/>
      <c r="K50" s="350"/>
      <c r="L50" s="346"/>
      <c r="N50" s="280">
        <v>0</v>
      </c>
      <c r="O50" s="280"/>
      <c r="P50" s="280"/>
      <c r="Q50" s="280"/>
      <c r="R50" s="280"/>
      <c r="S50" s="280"/>
      <c r="T50" s="280"/>
      <c r="U50" s="280"/>
      <c r="V50" s="280"/>
      <c r="Y50" s="321"/>
      <c r="Z50" s="321"/>
      <c r="AA50" s="321"/>
      <c r="AB50" s="321"/>
      <c r="AC50" s="321"/>
    </row>
    <row r="51" spans="2:29" ht="14.15" customHeight="1" x14ac:dyDescent="0.3">
      <c r="B51" s="215">
        <f t="shared" si="2"/>
        <v>2046</v>
      </c>
      <c r="C51" s="293" t="s">
        <v>68</v>
      </c>
      <c r="D51" s="294"/>
      <c r="E51" s="111">
        <v>0</v>
      </c>
      <c r="F51" s="111">
        <v>0</v>
      </c>
      <c r="H51" s="125"/>
      <c r="I51" s="180"/>
      <c r="L51" s="126"/>
      <c r="N51" s="280"/>
      <c r="O51" s="280"/>
      <c r="P51" s="280"/>
      <c r="Q51" s="280"/>
      <c r="R51" s="280"/>
      <c r="S51" s="280"/>
      <c r="T51" s="280"/>
      <c r="U51" s="280"/>
      <c r="V51" s="280"/>
      <c r="Y51" s="320"/>
      <c r="Z51" s="320"/>
      <c r="AA51" s="320"/>
      <c r="AB51" s="320"/>
      <c r="AC51" s="320"/>
    </row>
    <row r="52" spans="2:29" ht="14.15" customHeight="1" thickBot="1" x14ac:dyDescent="0.35">
      <c r="B52" s="215">
        <f t="shared" si="2"/>
        <v>2047</v>
      </c>
      <c r="C52" s="293" t="s">
        <v>67</v>
      </c>
      <c r="D52" s="294"/>
      <c r="E52" s="111">
        <v>0</v>
      </c>
      <c r="F52" s="111">
        <v>0</v>
      </c>
      <c r="H52" s="323" t="s">
        <v>124</v>
      </c>
      <c r="I52" s="324"/>
      <c r="J52" s="235" t="str">
        <f>E21</f>
        <v>Investointi 1.</v>
      </c>
      <c r="K52" s="235" t="str">
        <f>F21</f>
        <v>Investointi 2.</v>
      </c>
      <c r="L52" s="183"/>
      <c r="N52" s="280">
        <v>0</v>
      </c>
      <c r="O52" s="280"/>
      <c r="P52" s="280"/>
      <c r="Q52" s="280"/>
      <c r="R52" s="280"/>
      <c r="S52" s="280"/>
      <c r="T52" s="280"/>
      <c r="U52" s="280"/>
      <c r="V52" s="280"/>
      <c r="Y52" s="320"/>
      <c r="Z52" s="320"/>
      <c r="AA52" s="320"/>
      <c r="AB52" s="320"/>
      <c r="AC52" s="320"/>
    </row>
    <row r="53" spans="2:29" ht="14.15" customHeight="1" thickBot="1" x14ac:dyDescent="0.35">
      <c r="B53" s="215">
        <f t="shared" si="2"/>
        <v>2048</v>
      </c>
      <c r="C53" s="293" t="s">
        <v>66</v>
      </c>
      <c r="D53" s="294"/>
      <c r="E53" s="111">
        <v>0</v>
      </c>
      <c r="F53" s="111">
        <v>0</v>
      </c>
      <c r="H53" s="323"/>
      <c r="I53" s="324"/>
      <c r="J53" s="114">
        <f>IF(E24=0,0,-E29/((E61-E26)/E24))</f>
        <v>0</v>
      </c>
      <c r="K53" s="114">
        <f>IF(F24=0,0,-F29/((F61-F26)/F24))</f>
        <v>0</v>
      </c>
      <c r="L53" s="279" t="s">
        <v>129</v>
      </c>
      <c r="N53" s="280">
        <v>0</v>
      </c>
      <c r="O53" s="280"/>
      <c r="P53" s="280"/>
      <c r="Q53" s="280"/>
      <c r="R53" s="280"/>
      <c r="S53" s="280"/>
      <c r="T53" s="280"/>
      <c r="U53" s="280"/>
      <c r="V53" s="280"/>
    </row>
    <row r="54" spans="2:29" ht="14.15" customHeight="1" thickBot="1" x14ac:dyDescent="0.35">
      <c r="B54" s="215">
        <f t="shared" si="2"/>
        <v>2049</v>
      </c>
      <c r="C54" s="293" t="s">
        <v>65</v>
      </c>
      <c r="D54" s="294"/>
      <c r="E54" s="111">
        <v>0</v>
      </c>
      <c r="F54" s="111">
        <v>0</v>
      </c>
      <c r="H54" s="325"/>
      <c r="I54" s="326"/>
      <c r="J54" s="185"/>
      <c r="K54" s="185"/>
      <c r="L54" s="186"/>
      <c r="N54" s="280"/>
      <c r="O54" s="280"/>
      <c r="P54" s="280"/>
      <c r="Q54" s="280"/>
      <c r="R54" s="280"/>
      <c r="S54" s="280"/>
      <c r="T54" s="280"/>
      <c r="U54" s="280"/>
      <c r="V54" s="280"/>
    </row>
    <row r="55" spans="2:29" ht="14.15" customHeight="1" x14ac:dyDescent="0.3">
      <c r="B55" s="216">
        <f t="shared" si="2"/>
        <v>2050</v>
      </c>
      <c r="C55" s="299" t="s">
        <v>64</v>
      </c>
      <c r="D55" s="300"/>
      <c r="E55" s="111">
        <v>0</v>
      </c>
      <c r="F55" s="111">
        <v>0</v>
      </c>
      <c r="G55" s="17"/>
      <c r="H55" s="329" t="s">
        <v>72</v>
      </c>
      <c r="I55" s="330"/>
      <c r="J55" s="330"/>
      <c r="K55" s="330"/>
      <c r="L55" s="327"/>
      <c r="N55" s="280">
        <v>0</v>
      </c>
      <c r="O55" s="280"/>
      <c r="P55" s="280"/>
      <c r="Q55" s="280"/>
      <c r="R55" s="280"/>
      <c r="S55" s="280"/>
      <c r="T55" s="280"/>
      <c r="U55" s="280"/>
      <c r="V55" s="280"/>
    </row>
    <row r="56" spans="2:29" ht="14.15" customHeight="1" x14ac:dyDescent="0.3">
      <c r="B56" s="215">
        <f t="shared" si="2"/>
        <v>2051</v>
      </c>
      <c r="C56" s="293" t="s">
        <v>63</v>
      </c>
      <c r="D56" s="294"/>
      <c r="E56" s="111">
        <v>0</v>
      </c>
      <c r="F56" s="111">
        <v>0</v>
      </c>
      <c r="G56" s="17"/>
      <c r="H56" s="331"/>
      <c r="I56" s="332"/>
      <c r="J56" s="332"/>
      <c r="K56" s="332"/>
      <c r="L56" s="328"/>
      <c r="N56" s="280"/>
      <c r="O56" s="280"/>
      <c r="P56" s="280"/>
      <c r="Q56" s="280"/>
      <c r="R56" s="280"/>
      <c r="S56" s="280"/>
      <c r="T56" s="280"/>
      <c r="U56" s="280"/>
      <c r="V56" s="280"/>
    </row>
    <row r="57" spans="2:29" ht="14.15" customHeight="1" x14ac:dyDescent="0.3">
      <c r="B57" s="215">
        <f t="shared" si="2"/>
        <v>2052</v>
      </c>
      <c r="C57" s="293" t="s">
        <v>62</v>
      </c>
      <c r="D57" s="294"/>
      <c r="E57" s="111">
        <v>0</v>
      </c>
      <c r="F57" s="111">
        <v>0</v>
      </c>
      <c r="G57" s="17"/>
      <c r="H57" s="182"/>
      <c r="L57" s="183"/>
      <c r="N57" s="280"/>
      <c r="O57" s="280"/>
      <c r="P57" s="280"/>
      <c r="Q57" s="280"/>
      <c r="R57" s="280"/>
      <c r="S57" s="280"/>
      <c r="T57" s="280"/>
      <c r="U57" s="280"/>
      <c r="V57" s="280"/>
    </row>
    <row r="58" spans="2:29" ht="14.15" customHeight="1" thickBot="1" x14ac:dyDescent="0.35">
      <c r="B58" s="215">
        <f t="shared" si="2"/>
        <v>2053</v>
      </c>
      <c r="C58" s="293" t="s">
        <v>61</v>
      </c>
      <c r="D58" s="294"/>
      <c r="E58" s="111">
        <v>0</v>
      </c>
      <c r="F58" s="111">
        <v>0</v>
      </c>
      <c r="G58" s="17"/>
      <c r="H58" s="338" t="s">
        <v>112</v>
      </c>
      <c r="I58" s="339"/>
      <c r="J58" s="191" t="str">
        <f>E21</f>
        <v>Investointi 1.</v>
      </c>
      <c r="K58" s="191" t="str">
        <f>F21</f>
        <v>Investointi 2.</v>
      </c>
      <c r="L58" s="164"/>
      <c r="N58" s="280"/>
      <c r="O58" s="280"/>
      <c r="P58" s="280"/>
      <c r="Q58" s="280"/>
      <c r="R58" s="280"/>
      <c r="S58" s="280"/>
      <c r="T58" s="280"/>
      <c r="U58" s="280"/>
      <c r="V58" s="280"/>
    </row>
    <row r="59" spans="2:29" ht="14.15" customHeight="1" thickBot="1" x14ac:dyDescent="0.35">
      <c r="B59" s="215">
        <f t="shared" si="2"/>
        <v>2054</v>
      </c>
      <c r="C59" s="293" t="s">
        <v>60</v>
      </c>
      <c r="D59" s="294"/>
      <c r="E59" s="111">
        <v>0</v>
      </c>
      <c r="F59" s="111">
        <v>0</v>
      </c>
      <c r="G59" s="17"/>
      <c r="H59" s="338"/>
      <c r="I59" s="339"/>
      <c r="J59" s="112">
        <f>IF(E24=0,0,((E61-E26)/E24-(-E29-E26)/E24)/((-E29+E26)/2))</f>
        <v>0</v>
      </c>
      <c r="K59" s="112">
        <f>IF(F24=0,0,((F61-F26)/F24-(-F29-F26)/F24)/((-F29+F26)/2))</f>
        <v>0</v>
      </c>
      <c r="L59" s="278"/>
      <c r="N59" s="280"/>
      <c r="O59" s="280"/>
      <c r="P59" s="280"/>
      <c r="Q59" s="280"/>
      <c r="R59" s="280"/>
      <c r="S59" s="280"/>
      <c r="T59" s="280"/>
      <c r="U59" s="280"/>
      <c r="V59" s="280"/>
      <c r="Y59" s="334"/>
      <c r="Z59" s="333"/>
      <c r="AA59" s="333"/>
      <c r="AB59" s="333"/>
      <c r="AC59" s="333"/>
    </row>
    <row r="60" spans="2:29" ht="14.15" customHeight="1" thickBot="1" x14ac:dyDescent="0.35">
      <c r="B60" s="215">
        <f t="shared" si="2"/>
        <v>2055</v>
      </c>
      <c r="C60" s="293" t="s">
        <v>59</v>
      </c>
      <c r="D60" s="294"/>
      <c r="E60" s="111">
        <v>0</v>
      </c>
      <c r="F60" s="111">
        <v>0</v>
      </c>
      <c r="G60" s="17"/>
      <c r="H60" s="184"/>
      <c r="I60" s="185"/>
      <c r="J60" s="185"/>
      <c r="K60" s="185"/>
      <c r="L60" s="186"/>
      <c r="N60" s="280"/>
      <c r="O60" s="280"/>
      <c r="P60" s="280"/>
      <c r="Q60" s="280"/>
      <c r="R60" s="280"/>
      <c r="S60" s="280"/>
      <c r="T60" s="280"/>
      <c r="U60" s="280"/>
      <c r="V60" s="280"/>
      <c r="Y60" s="333"/>
      <c r="Z60" s="333"/>
      <c r="AA60" s="333"/>
      <c r="AB60" s="176"/>
      <c r="AC60" s="176"/>
    </row>
    <row r="61" spans="2:29" ht="19.3" customHeight="1" x14ac:dyDescent="0.3">
      <c r="B61" s="17"/>
      <c r="C61" s="335" t="s">
        <v>0</v>
      </c>
      <c r="D61" s="336"/>
      <c r="E61" s="169">
        <f>SUM(E31:E60)</f>
        <v>0</v>
      </c>
      <c r="F61" s="169">
        <f>SUM(F31:F60)</f>
        <v>0</v>
      </c>
      <c r="G61" s="17"/>
      <c r="N61" s="280"/>
      <c r="O61" s="280"/>
      <c r="P61" s="280"/>
      <c r="Q61" s="280"/>
      <c r="R61" s="280"/>
      <c r="S61" s="280"/>
      <c r="T61" s="280"/>
      <c r="U61" s="280"/>
      <c r="V61" s="280"/>
      <c r="Y61" s="334"/>
      <c r="Z61" s="333"/>
      <c r="AA61" s="333"/>
      <c r="AB61" s="333"/>
      <c r="AC61" s="333"/>
    </row>
    <row r="62" spans="2:29" ht="9.9" customHeight="1" x14ac:dyDescent="0.3">
      <c r="C62" s="17"/>
      <c r="D62" s="17"/>
      <c r="E62" s="17"/>
      <c r="F62" s="17"/>
      <c r="G62" s="17"/>
      <c r="N62" s="280"/>
      <c r="O62" s="280"/>
      <c r="P62" s="280"/>
      <c r="Q62" s="280"/>
      <c r="R62" s="280"/>
      <c r="S62" s="280"/>
      <c r="T62" s="280"/>
      <c r="U62" s="280"/>
      <c r="V62" s="280"/>
    </row>
    <row r="63" spans="2:29" ht="12.65" customHeight="1" x14ac:dyDescent="0.3">
      <c r="C63" s="17"/>
      <c r="D63" s="17"/>
      <c r="E63" s="17"/>
      <c r="F63" s="17"/>
      <c r="G63" s="17"/>
      <c r="H63" s="188"/>
      <c r="I63" s="122"/>
      <c r="J63" s="122"/>
      <c r="K63" s="80" t="s">
        <v>43</v>
      </c>
      <c r="N63" s="280"/>
      <c r="O63" s="280"/>
      <c r="P63" s="280"/>
      <c r="Q63" s="280"/>
      <c r="R63" s="280"/>
      <c r="S63" s="280"/>
      <c r="T63" s="280"/>
      <c r="U63" s="280"/>
      <c r="V63" s="280"/>
    </row>
    <row r="64" spans="2:29" ht="12.65" customHeight="1" x14ac:dyDescent="0.3">
      <c r="C64" s="17"/>
      <c r="D64" s="17"/>
      <c r="E64" s="17"/>
      <c r="F64" s="17"/>
      <c r="G64" s="17"/>
      <c r="I64" s="77"/>
      <c r="J64" s="77"/>
      <c r="K64" s="115"/>
      <c r="N64" s="280"/>
      <c r="O64" s="280"/>
      <c r="P64" s="280"/>
      <c r="Q64" s="280"/>
      <c r="R64" s="280"/>
      <c r="S64" s="280"/>
      <c r="T64" s="280"/>
      <c r="U64" s="280"/>
      <c r="V64" s="280"/>
    </row>
    <row r="65" spans="2:22" ht="12.65" customHeight="1" x14ac:dyDescent="0.3">
      <c r="C65" s="17"/>
      <c r="D65" s="17"/>
      <c r="E65" s="17"/>
      <c r="F65" s="17"/>
      <c r="G65" s="17"/>
      <c r="I65" s="77"/>
      <c r="J65" s="77"/>
      <c r="K65" s="77"/>
      <c r="N65" s="337"/>
      <c r="O65" s="337"/>
      <c r="P65" s="337"/>
      <c r="Q65" s="337"/>
      <c r="R65" s="337"/>
      <c r="S65" s="337"/>
      <c r="T65" s="337"/>
      <c r="U65" s="337"/>
      <c r="V65" s="337"/>
    </row>
    <row r="66" spans="2:22" ht="12.65" customHeight="1" x14ac:dyDescent="0.3">
      <c r="C66" s="17"/>
      <c r="D66" s="17"/>
      <c r="E66" s="17"/>
      <c r="F66" s="17"/>
      <c r="G66" s="17"/>
      <c r="I66" s="77"/>
      <c r="J66" s="77"/>
      <c r="K66" s="77"/>
      <c r="N66" s="337"/>
      <c r="O66" s="337"/>
      <c r="P66" s="337"/>
      <c r="Q66" s="337"/>
      <c r="R66" s="337"/>
      <c r="S66" s="337"/>
      <c r="T66" s="337"/>
      <c r="U66" s="337"/>
      <c r="V66" s="337"/>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16" t="s">
        <v>48</v>
      </c>
      <c r="C68" s="316"/>
      <c r="D68" s="316"/>
      <c r="E68" s="316"/>
      <c r="F68" s="316"/>
      <c r="G68" s="316"/>
      <c r="H68" s="316"/>
      <c r="I68" s="316"/>
      <c r="J68" s="316"/>
      <c r="K68" s="316"/>
      <c r="L68" s="316"/>
      <c r="N68" s="333"/>
      <c r="O68" s="333"/>
      <c r="P68" s="333"/>
      <c r="Q68" s="333"/>
      <c r="R68" s="59"/>
      <c r="S68" s="59"/>
      <c r="T68" s="59"/>
      <c r="U68" s="59"/>
      <c r="V68" s="59"/>
    </row>
    <row r="69" spans="2:22" ht="12" customHeight="1" x14ac:dyDescent="0.3">
      <c r="B69" s="317" t="s">
        <v>50</v>
      </c>
      <c r="C69" s="317"/>
      <c r="D69" s="317"/>
      <c r="E69" s="317"/>
      <c r="F69" s="317"/>
      <c r="G69" s="317"/>
      <c r="H69" s="317"/>
      <c r="I69" s="317"/>
      <c r="J69" s="317"/>
      <c r="K69" s="317"/>
      <c r="L69" s="317"/>
      <c r="N69" s="333"/>
      <c r="O69" s="333"/>
      <c r="P69" s="333"/>
      <c r="Q69" s="333"/>
      <c r="R69" s="2"/>
      <c r="S69" s="2"/>
      <c r="T69" s="2"/>
      <c r="U69" s="2"/>
      <c r="V69" s="2"/>
    </row>
    <row r="70" spans="2:22" ht="12.65" customHeight="1" x14ac:dyDescent="0.3">
      <c r="B70" s="317" t="s">
        <v>49</v>
      </c>
      <c r="C70" s="317"/>
      <c r="D70" s="317"/>
      <c r="E70" s="317"/>
      <c r="F70" s="317"/>
      <c r="G70" s="317"/>
      <c r="H70" s="317"/>
      <c r="I70" s="317"/>
      <c r="J70" s="317"/>
      <c r="K70" s="317"/>
      <c r="L70" s="317"/>
      <c r="N70" s="333"/>
      <c r="O70" s="333"/>
      <c r="P70" s="333"/>
      <c r="Q70" s="333"/>
      <c r="R70" s="59"/>
      <c r="S70" s="59"/>
      <c r="T70" s="59"/>
      <c r="U70" s="59"/>
      <c r="V70" s="59"/>
    </row>
    <row r="71" spans="2:22" ht="12.65" customHeight="1" x14ac:dyDescent="0.3">
      <c r="B71" s="43"/>
      <c r="C71" s="319"/>
      <c r="D71" s="319"/>
      <c r="G71" s="30"/>
      <c r="H71" s="319"/>
      <c r="I71" s="319"/>
      <c r="L71" s="30"/>
      <c r="N71" s="333"/>
      <c r="O71" s="333"/>
      <c r="P71" s="333"/>
      <c r="Q71" s="333"/>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8"/>
      <c r="C75" s="318"/>
      <c r="D75" s="318"/>
      <c r="E75" s="53"/>
      <c r="F75" s="53"/>
      <c r="G75" s="53"/>
      <c r="H75" s="53"/>
      <c r="I75" s="53"/>
      <c r="J75" s="53"/>
      <c r="K75" s="53"/>
      <c r="L75" s="53"/>
      <c r="M75" s="53"/>
      <c r="N75" s="59"/>
      <c r="O75" s="59"/>
      <c r="P75" s="59"/>
      <c r="Q75" s="59"/>
      <c r="R75" s="59"/>
      <c r="S75" s="59"/>
      <c r="T75" s="59"/>
      <c r="U75" s="59"/>
      <c r="V75" s="59"/>
    </row>
    <row r="76" spans="2:22" ht="12.65" customHeight="1" x14ac:dyDescent="0.3">
      <c r="B76" s="43"/>
      <c r="C76" s="319"/>
      <c r="D76" s="319"/>
      <c r="E76" s="52"/>
      <c r="F76" s="52"/>
      <c r="G76" s="30"/>
      <c r="H76" s="319"/>
      <c r="I76" s="319"/>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9"/>
      <c r="D83" s="319"/>
      <c r="E83" s="319"/>
      <c r="F83" s="319"/>
      <c r="G83" s="319"/>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14"/>
      <c r="E90" s="315"/>
      <c r="F90" s="315"/>
      <c r="G90" s="315"/>
      <c r="H90" s="315"/>
      <c r="I90" s="315"/>
    </row>
    <row r="91" spans="2:22" x14ac:dyDescent="0.3">
      <c r="D91" s="312"/>
      <c r="E91" s="312"/>
      <c r="F91" s="312"/>
      <c r="G91" s="312"/>
      <c r="H91" s="312"/>
      <c r="I91" s="312"/>
    </row>
    <row r="92" spans="2:22" x14ac:dyDescent="0.3">
      <c r="D92" s="313"/>
      <c r="E92" s="313"/>
      <c r="F92" s="313"/>
      <c r="G92" s="313"/>
      <c r="I92" s="36"/>
    </row>
    <row r="94" spans="2:22" x14ac:dyDescent="0.3">
      <c r="D94" s="314"/>
      <c r="E94" s="315"/>
      <c r="F94" s="315"/>
      <c r="G94" s="315"/>
      <c r="H94" s="315"/>
      <c r="I94" s="315"/>
    </row>
    <row r="95" spans="2:22" x14ac:dyDescent="0.3">
      <c r="D95" s="312"/>
      <c r="E95" s="312"/>
      <c r="F95" s="312"/>
      <c r="G95" s="312"/>
      <c r="H95" s="312"/>
      <c r="I95" s="312"/>
    </row>
    <row r="96" spans="2:22" x14ac:dyDescent="0.3">
      <c r="D96" s="313"/>
      <c r="E96" s="313"/>
      <c r="F96" s="313"/>
      <c r="G96" s="313"/>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11"/>
      <c r="C106" s="311"/>
      <c r="D106" s="311"/>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Zel+7L32YwW+6v1jnRG0TnpaxszKa2diRu07w9bAW2Mg9X6V9itURyQbzCIlpuk2t8eeSaWAIkKiBnfQ8EwEpA==" saltValue="QE214ygsNeWpiZVdZ3kFjg=="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8"/>
      <c r="K4" s="308"/>
      <c r="L4" s="308"/>
      <c r="M4" s="79"/>
      <c r="N4" s="21"/>
      <c r="O4" s="21"/>
      <c r="P4" s="21"/>
      <c r="Q4" s="21"/>
      <c r="R4" s="21"/>
      <c r="S4" s="21"/>
      <c r="T4" s="21"/>
      <c r="U4" s="22"/>
      <c r="V4" s="237"/>
    </row>
    <row r="5" spans="2:22" ht="14.15" x14ac:dyDescent="0.35">
      <c r="B5" s="21"/>
      <c r="C5" s="21"/>
      <c r="D5" s="21"/>
      <c r="E5" s="21"/>
      <c r="F5" s="21"/>
      <c r="G5" s="21"/>
      <c r="H5" s="39"/>
      <c r="I5" s="171"/>
      <c r="J5" s="308"/>
      <c r="K5" s="308"/>
      <c r="L5" s="308"/>
      <c r="M5" s="79"/>
      <c r="N5" s="23"/>
      <c r="O5" s="21"/>
      <c r="P5" s="21"/>
      <c r="Q5" s="21"/>
      <c r="R5" s="376"/>
      <c r="S5" s="376"/>
      <c r="T5" s="376"/>
      <c r="U5" s="376"/>
      <c r="V5" s="376"/>
    </row>
    <row r="6" spans="2:22" ht="14.15" x14ac:dyDescent="0.35">
      <c r="B6" s="306" t="s">
        <v>46</v>
      </c>
      <c r="C6" s="306"/>
      <c r="D6" s="23"/>
      <c r="E6" s="23"/>
      <c r="F6" s="23"/>
      <c r="G6" s="23"/>
      <c r="H6" s="26" t="s">
        <v>42</v>
      </c>
      <c r="J6" s="308"/>
      <c r="K6" s="308"/>
      <c r="L6" s="308"/>
      <c r="M6" s="17"/>
      <c r="N6" s="306"/>
      <c r="O6" s="306"/>
      <c r="P6" s="23"/>
      <c r="Q6" s="23"/>
      <c r="R6" s="23"/>
      <c r="S6" s="24"/>
      <c r="T6" s="24"/>
      <c r="U6" s="24"/>
      <c r="V6" s="24"/>
    </row>
    <row r="7" spans="2:22" ht="15.45" x14ac:dyDescent="0.35">
      <c r="B7" s="175" t="s">
        <v>116</v>
      </c>
      <c r="C7" s="175"/>
      <c r="D7" s="175"/>
      <c r="E7" s="175"/>
      <c r="F7" s="175"/>
      <c r="G7" s="193"/>
      <c r="H7" s="194"/>
      <c r="I7" s="195"/>
      <c r="J7" s="377"/>
      <c r="K7" s="377"/>
      <c r="L7" s="377"/>
      <c r="M7" s="17"/>
      <c r="N7" s="378"/>
      <c r="O7" s="378"/>
      <c r="P7" s="378"/>
      <c r="Q7" s="378"/>
      <c r="R7" s="378"/>
      <c r="S7" s="23"/>
      <c r="T7" s="21"/>
      <c r="U7" s="25"/>
      <c r="V7" s="25"/>
    </row>
    <row r="8" spans="2:22" x14ac:dyDescent="0.3">
      <c r="C8" s="27"/>
      <c r="D8" s="17"/>
      <c r="I8" s="170"/>
      <c r="J8" s="170"/>
      <c r="K8" s="170"/>
      <c r="L8" s="170"/>
      <c r="M8" s="17"/>
      <c r="N8" s="26"/>
      <c r="O8" s="27"/>
      <c r="P8" s="17"/>
      <c r="Q8" s="17"/>
      <c r="R8" s="17"/>
      <c r="S8" s="17"/>
      <c r="T8" s="238"/>
      <c r="U8" s="379"/>
      <c r="V8" s="379"/>
    </row>
    <row r="9" spans="2:22" ht="14.15" x14ac:dyDescent="0.3">
      <c r="B9" s="304" t="s">
        <v>110</v>
      </c>
      <c r="C9" s="304"/>
      <c r="D9" s="21"/>
      <c r="E9" s="21"/>
      <c r="F9" s="21"/>
      <c r="G9" s="21"/>
      <c r="H9" s="21"/>
      <c r="I9" s="21"/>
      <c r="J9" s="17"/>
      <c r="K9" s="17"/>
      <c r="L9" s="17"/>
      <c r="M9" s="17"/>
      <c r="N9" s="239"/>
      <c r="O9" s="239"/>
      <c r="P9" s="239"/>
      <c r="Q9" s="21"/>
      <c r="R9" s="21"/>
      <c r="S9" s="21"/>
      <c r="T9" s="21"/>
      <c r="U9" s="17"/>
      <c r="V9" s="17"/>
    </row>
    <row r="10" spans="2:22" x14ac:dyDescent="0.3">
      <c r="B10" s="380" t="s">
        <v>122</v>
      </c>
      <c r="C10" s="381"/>
      <c r="D10" s="381"/>
      <c r="E10" s="381"/>
      <c r="F10" s="381"/>
      <c r="G10" s="381"/>
      <c r="H10" s="381"/>
      <c r="I10" s="381"/>
      <c r="J10" s="381"/>
      <c r="K10" s="381"/>
      <c r="L10" s="381"/>
      <c r="M10" s="17"/>
      <c r="N10" s="384"/>
      <c r="O10" s="384"/>
      <c r="P10" s="384"/>
      <c r="Q10" s="384"/>
      <c r="R10" s="384"/>
      <c r="S10" s="384"/>
      <c r="T10" s="384"/>
      <c r="U10" s="384"/>
      <c r="V10" s="384"/>
    </row>
    <row r="11" spans="2:22" x14ac:dyDescent="0.3">
      <c r="B11" s="382"/>
      <c r="C11" s="383"/>
      <c r="D11" s="383"/>
      <c r="E11" s="383"/>
      <c r="F11" s="383"/>
      <c r="G11" s="383"/>
      <c r="H11" s="383"/>
      <c r="I11" s="383"/>
      <c r="J11" s="383"/>
      <c r="K11" s="383"/>
      <c r="L11" s="383"/>
      <c r="M11" s="17"/>
      <c r="N11" s="240"/>
      <c r="O11" s="240"/>
      <c r="P11" s="240"/>
      <c r="Q11" s="240"/>
      <c r="R11" s="240"/>
      <c r="S11" s="240"/>
      <c r="T11" s="240"/>
      <c r="U11" s="240"/>
      <c r="V11" s="240"/>
    </row>
    <row r="12" spans="2:22" x14ac:dyDescent="0.3">
      <c r="B12" s="382"/>
      <c r="C12" s="383"/>
      <c r="D12" s="383"/>
      <c r="E12" s="383"/>
      <c r="F12" s="383"/>
      <c r="G12" s="383"/>
      <c r="H12" s="383"/>
      <c r="I12" s="383"/>
      <c r="J12" s="383"/>
      <c r="K12" s="383"/>
      <c r="L12" s="383"/>
      <c r="M12" s="17"/>
      <c r="N12" s="240" t="s">
        <v>15</v>
      </c>
      <c r="O12" s="240"/>
      <c r="P12" s="240"/>
      <c r="Q12" s="240"/>
      <c r="R12" s="240"/>
      <c r="S12" s="240"/>
      <c r="T12" s="240"/>
      <c r="U12" s="240"/>
      <c r="V12" s="240"/>
    </row>
    <row r="13" spans="2:22" x14ac:dyDescent="0.3">
      <c r="B13" s="382"/>
      <c r="C13" s="383"/>
      <c r="D13" s="383"/>
      <c r="E13" s="383"/>
      <c r="F13" s="383"/>
      <c r="G13" s="383"/>
      <c r="H13" s="383"/>
      <c r="I13" s="383"/>
      <c r="J13" s="383"/>
      <c r="K13" s="383"/>
      <c r="L13" s="383"/>
      <c r="M13" s="17"/>
      <c r="N13" s="240"/>
      <c r="O13" s="240"/>
      <c r="P13" s="240"/>
      <c r="Q13" s="240"/>
      <c r="R13" s="240"/>
      <c r="S13" s="240"/>
      <c r="T13" s="240"/>
      <c r="U13" s="240"/>
      <c r="V13" s="240"/>
    </row>
    <row r="14" spans="2:22" x14ac:dyDescent="0.3">
      <c r="B14" s="29"/>
      <c r="C14" s="30"/>
      <c r="D14" s="385"/>
      <c r="E14" s="385"/>
      <c r="F14" s="385"/>
      <c r="G14" s="385"/>
      <c r="H14" s="385"/>
      <c r="I14" s="385"/>
      <c r="J14" s="385"/>
      <c r="K14" s="385"/>
      <c r="L14" s="385"/>
      <c r="M14" s="17"/>
      <c r="N14" s="51"/>
      <c r="O14" s="51"/>
      <c r="P14" s="51"/>
      <c r="Q14" s="51"/>
      <c r="R14" s="51"/>
      <c r="S14" s="51"/>
      <c r="T14" s="51"/>
      <c r="U14" s="51"/>
      <c r="V14" s="51"/>
    </row>
    <row r="15" spans="2:22" ht="14.15" x14ac:dyDescent="0.3">
      <c r="B15" s="351" t="s">
        <v>1</v>
      </c>
      <c r="C15" s="351"/>
      <c r="D15" s="351"/>
      <c r="E15" s="351"/>
      <c r="F15" s="209"/>
      <c r="G15" s="42"/>
      <c r="H15" s="31"/>
      <c r="I15" s="31"/>
      <c r="J15" s="31"/>
      <c r="K15" s="31"/>
      <c r="L15" s="31"/>
      <c r="M15" s="22"/>
      <c r="N15" s="351" t="s">
        <v>115</v>
      </c>
      <c r="O15" s="351"/>
      <c r="P15" s="351"/>
      <c r="Q15" s="351"/>
      <c r="R15" s="351"/>
      <c r="S15" s="35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41" t="s">
        <v>107</v>
      </c>
      <c r="O18" s="242"/>
      <c r="P18" s="243"/>
      <c r="Q18" s="244">
        <v>400000</v>
      </c>
      <c r="R18" s="31"/>
      <c r="S18" s="244">
        <v>400000</v>
      </c>
      <c r="T18" s="245"/>
      <c r="U18" s="246"/>
      <c r="V18" s="246"/>
    </row>
    <row r="19" spans="2:22" x14ac:dyDescent="0.3">
      <c r="M19" s="17"/>
      <c r="N19" s="247" t="s">
        <v>53</v>
      </c>
      <c r="O19" s="248"/>
      <c r="P19" s="17"/>
      <c r="Q19" s="249">
        <v>0</v>
      </c>
      <c r="R19" s="31"/>
      <c r="S19" s="249">
        <v>0</v>
      </c>
      <c r="T19" s="165"/>
      <c r="U19" s="172"/>
      <c r="V19" s="172"/>
    </row>
    <row r="20" spans="2:22" x14ac:dyDescent="0.3">
      <c r="C20" s="178" t="s">
        <v>80</v>
      </c>
      <c r="D20" s="210"/>
      <c r="E20" s="167">
        <v>7</v>
      </c>
      <c r="F20" s="167">
        <v>7</v>
      </c>
      <c r="G20" s="17"/>
      <c r="N20" s="247" t="s">
        <v>54</v>
      </c>
      <c r="O20" s="248"/>
      <c r="P20" s="17"/>
      <c r="Q20" s="250">
        <f>Q21*Q22*Q23</f>
        <v>142080</v>
      </c>
      <c r="R20" s="251"/>
      <c r="S20" s="250">
        <f t="shared" ref="S20" si="0">S21*S22*S23</f>
        <v>142080</v>
      </c>
      <c r="T20" s="165"/>
      <c r="U20" s="172"/>
      <c r="V20" s="172"/>
    </row>
    <row r="21" spans="2:22" x14ac:dyDescent="0.3">
      <c r="B21" s="17"/>
      <c r="C21" s="103"/>
      <c r="D21" s="31"/>
      <c r="E21" s="17"/>
      <c r="F21" s="17"/>
      <c r="G21" s="17"/>
      <c r="M21" s="17"/>
      <c r="N21" s="252" t="s">
        <v>100</v>
      </c>
      <c r="O21" s="253"/>
      <c r="P21" s="17"/>
      <c r="Q21" s="249">
        <v>3700</v>
      </c>
      <c r="R21" s="31"/>
      <c r="S21" s="249">
        <v>3700</v>
      </c>
      <c r="T21" s="165" t="s">
        <v>15</v>
      </c>
      <c r="U21" s="172"/>
      <c r="V21" s="172"/>
    </row>
    <row r="22" spans="2:22" x14ac:dyDescent="0.3">
      <c r="C22" s="178" t="s">
        <v>16</v>
      </c>
      <c r="D22" s="210"/>
      <c r="E22" s="168">
        <v>100000</v>
      </c>
      <c r="F22" s="168">
        <v>110000</v>
      </c>
      <c r="G22" s="32"/>
      <c r="M22" s="17"/>
      <c r="N22" s="252" t="s">
        <v>11</v>
      </c>
      <c r="O22" s="253"/>
      <c r="P22" s="17"/>
      <c r="Q22" s="254">
        <v>24</v>
      </c>
      <c r="R22" s="31"/>
      <c r="S22" s="249">
        <v>24</v>
      </c>
      <c r="T22" s="165"/>
      <c r="U22" s="172"/>
      <c r="V22" s="172"/>
    </row>
    <row r="23" spans="2:22" x14ac:dyDescent="0.3">
      <c r="B23" s="17"/>
      <c r="C23" s="103"/>
      <c r="E23" s="17"/>
      <c r="F23" s="17"/>
      <c r="G23" s="17"/>
      <c r="M23" s="17"/>
      <c r="N23" s="252" t="s">
        <v>12</v>
      </c>
      <c r="O23" s="253"/>
      <c r="P23" s="17"/>
      <c r="Q23" s="255">
        <v>1.6</v>
      </c>
      <c r="R23" s="31"/>
      <c r="S23" s="256">
        <v>1.6</v>
      </c>
      <c r="T23" s="165"/>
      <c r="U23" s="172"/>
      <c r="V23" s="172"/>
    </row>
    <row r="24" spans="2:22" x14ac:dyDescent="0.3">
      <c r="B24" s="375" t="s">
        <v>69</v>
      </c>
      <c r="C24" s="375"/>
      <c r="D24" s="375"/>
      <c r="E24" s="100">
        <v>-450000</v>
      </c>
      <c r="F24" s="100">
        <v>-650000</v>
      </c>
      <c r="G24" s="17"/>
      <c r="M24" s="17"/>
      <c r="N24" s="257" t="s">
        <v>55</v>
      </c>
      <c r="O24" s="17"/>
      <c r="P24" s="17"/>
      <c r="Q24" s="249">
        <f>4000*7*0.14</f>
        <v>3920.0000000000005</v>
      </c>
      <c r="R24" s="31"/>
      <c r="S24" s="249">
        <v>5000</v>
      </c>
      <c r="T24" s="165"/>
      <c r="U24" s="172"/>
      <c r="V24" s="172"/>
    </row>
    <row r="25" spans="2:22" ht="14.6" thickBot="1" x14ac:dyDescent="0.35">
      <c r="G25" s="17"/>
      <c r="H25" s="295"/>
      <c r="I25" s="296"/>
      <c r="J25" s="296"/>
      <c r="K25" s="296"/>
      <c r="L25" s="296"/>
      <c r="M25" s="17"/>
      <c r="N25" s="247" t="s">
        <v>56</v>
      </c>
      <c r="O25" s="248"/>
      <c r="P25" s="17"/>
      <c r="Q25" s="258">
        <f>SUM(Q26:Q29)</f>
        <v>15600</v>
      </c>
      <c r="R25" s="259"/>
      <c r="S25" s="258">
        <f t="shared" ref="S25" si="1">SUM(S26:S29)</f>
        <v>15600</v>
      </c>
      <c r="T25" s="165"/>
      <c r="U25" s="172"/>
      <c r="V25" s="172"/>
    </row>
    <row r="26" spans="2:22" ht="14.15" customHeight="1" x14ac:dyDescent="0.3">
      <c r="B26" s="211">
        <v>2026</v>
      </c>
      <c r="C26" s="299" t="s">
        <v>32</v>
      </c>
      <c r="D26" s="300"/>
      <c r="E26" s="111">
        <v>83640</v>
      </c>
      <c r="F26" s="111">
        <v>191320</v>
      </c>
      <c r="G26" s="32"/>
      <c r="H26" s="356" t="s">
        <v>70</v>
      </c>
      <c r="I26" s="357"/>
      <c r="J26" s="357"/>
      <c r="K26" s="357"/>
      <c r="L26" s="360"/>
      <c r="M26" s="17"/>
      <c r="N26" s="260" t="s">
        <v>7</v>
      </c>
      <c r="O26" s="261"/>
      <c r="P26" s="261"/>
      <c r="Q26" s="249">
        <v>14400</v>
      </c>
      <c r="R26" s="31"/>
      <c r="S26" s="249">
        <v>14400</v>
      </c>
      <c r="T26" s="165"/>
      <c r="U26" s="172"/>
      <c r="V26" s="172"/>
    </row>
    <row r="27" spans="2:22" ht="14.15" customHeight="1" x14ac:dyDescent="0.3">
      <c r="B27" s="262">
        <f>B26+1</f>
        <v>2027</v>
      </c>
      <c r="C27" s="293" t="s">
        <v>33</v>
      </c>
      <c r="D27" s="294"/>
      <c r="E27" s="111">
        <v>83640</v>
      </c>
      <c r="F27" s="111">
        <v>191320</v>
      </c>
      <c r="G27" s="17"/>
      <c r="H27" s="358"/>
      <c r="I27" s="359"/>
      <c r="J27" s="359"/>
      <c r="K27" s="359"/>
      <c r="L27" s="361"/>
      <c r="M27" s="17"/>
      <c r="N27" s="263" t="s">
        <v>8</v>
      </c>
      <c r="O27" s="264"/>
      <c r="P27" s="264"/>
      <c r="Q27" s="249">
        <v>1200</v>
      </c>
      <c r="R27" s="31"/>
      <c r="S27" s="249">
        <v>1200</v>
      </c>
      <c r="T27" s="165"/>
      <c r="U27" s="172"/>
      <c r="V27" s="172"/>
    </row>
    <row r="28" spans="2:22" ht="14.15" customHeight="1" x14ac:dyDescent="0.3">
      <c r="B28" s="262">
        <f t="shared" ref="B28:B55" si="2">B27+1</f>
        <v>2028</v>
      </c>
      <c r="C28" s="293" t="s">
        <v>34</v>
      </c>
      <c r="D28" s="294"/>
      <c r="E28" s="111">
        <v>83640</v>
      </c>
      <c r="F28" s="111">
        <v>191320</v>
      </c>
      <c r="G28" s="17"/>
      <c r="H28" s="182"/>
      <c r="L28" s="192"/>
      <c r="M28" s="17"/>
      <c r="N28" s="263" t="s">
        <v>9</v>
      </c>
      <c r="O28" s="264"/>
      <c r="P28" s="264"/>
      <c r="Q28" s="249">
        <v>0</v>
      </c>
      <c r="R28" s="31"/>
      <c r="S28" s="249">
        <v>0</v>
      </c>
      <c r="T28" s="165"/>
      <c r="U28" s="172"/>
      <c r="V28" s="172"/>
    </row>
    <row r="29" spans="2:22" ht="14.15" customHeight="1" thickBot="1" x14ac:dyDescent="0.35">
      <c r="B29" s="262">
        <f t="shared" si="2"/>
        <v>2029</v>
      </c>
      <c r="C29" s="293" t="s">
        <v>35</v>
      </c>
      <c r="D29" s="294"/>
      <c r="E29" s="111">
        <v>83640</v>
      </c>
      <c r="F29" s="111">
        <v>191320</v>
      </c>
      <c r="G29" s="17"/>
      <c r="H29" s="343" t="s">
        <v>17</v>
      </c>
      <c r="I29" s="344"/>
      <c r="J29" s="190" t="str">
        <f>E17</f>
        <v xml:space="preserve"> LASER 1</v>
      </c>
      <c r="K29" s="190" t="str">
        <f>F17</f>
        <v>LASER 2</v>
      </c>
      <c r="L29" s="183"/>
      <c r="M29" s="17"/>
      <c r="N29" s="263" t="s">
        <v>10</v>
      </c>
      <c r="O29" s="265"/>
      <c r="P29" s="265"/>
      <c r="Q29" s="249">
        <v>0</v>
      </c>
      <c r="R29" s="31"/>
      <c r="S29" s="249">
        <v>0</v>
      </c>
      <c r="T29" s="165"/>
      <c r="U29" s="172"/>
      <c r="V29" s="172"/>
    </row>
    <row r="30" spans="2:22" ht="14.15" customHeight="1" thickBot="1" x14ac:dyDescent="0.35">
      <c r="B30" s="213">
        <f t="shared" si="2"/>
        <v>2030</v>
      </c>
      <c r="C30" s="299" t="s">
        <v>36</v>
      </c>
      <c r="D30" s="300"/>
      <c r="E30" s="111">
        <v>73640</v>
      </c>
      <c r="F30" s="111">
        <v>181320</v>
      </c>
      <c r="G30" s="17"/>
      <c r="H30" s="343"/>
      <c r="I30" s="344"/>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7" t="s">
        <v>57</v>
      </c>
      <c r="O30" s="248"/>
      <c r="P30" s="17"/>
      <c r="Q30" s="250">
        <f>SUM(Q31:Q37)</f>
        <v>154760</v>
      </c>
      <c r="R30" s="251"/>
      <c r="S30" s="250">
        <f t="shared" ref="S30" si="3">SUM(S31:S37)</f>
        <v>46000</v>
      </c>
      <c r="T30" s="165"/>
      <c r="U30" s="172"/>
      <c r="V30" s="172"/>
    </row>
    <row r="31" spans="2:22" ht="14.15" customHeight="1" thickBot="1" x14ac:dyDescent="0.35">
      <c r="B31" s="262">
        <f t="shared" si="2"/>
        <v>2031</v>
      </c>
      <c r="C31" s="293" t="s">
        <v>37</v>
      </c>
      <c r="D31" s="294"/>
      <c r="E31" s="111">
        <v>83640</v>
      </c>
      <c r="F31" s="111">
        <v>191320</v>
      </c>
      <c r="G31" s="17"/>
      <c r="H31" s="184"/>
      <c r="I31" s="185"/>
      <c r="J31" s="185"/>
      <c r="K31" s="185"/>
      <c r="L31" s="186"/>
      <c r="M31" s="17"/>
      <c r="N31" s="266" t="s">
        <v>3</v>
      </c>
      <c r="O31" s="17"/>
      <c r="P31" s="17"/>
      <c r="Q31" s="249">
        <v>0</v>
      </c>
      <c r="R31" s="31"/>
      <c r="S31" s="249">
        <v>0</v>
      </c>
      <c r="T31" s="165"/>
      <c r="U31" s="172"/>
      <c r="V31" s="172"/>
    </row>
    <row r="32" spans="2:22" ht="14.15" customHeight="1" x14ac:dyDescent="0.3">
      <c r="B32" s="262">
        <f t="shared" si="2"/>
        <v>2032</v>
      </c>
      <c r="C32" s="293" t="s">
        <v>38</v>
      </c>
      <c r="D32" s="294"/>
      <c r="E32" s="111">
        <v>183640</v>
      </c>
      <c r="F32" s="111">
        <v>201320</v>
      </c>
      <c r="G32" s="17"/>
      <c r="H32" s="363" t="s">
        <v>105</v>
      </c>
      <c r="I32" s="364"/>
      <c r="J32" s="364"/>
      <c r="K32" s="364"/>
      <c r="L32" s="367"/>
      <c r="M32" s="17"/>
      <c r="N32" s="266" t="s">
        <v>4</v>
      </c>
      <c r="O32" s="17"/>
      <c r="P32" s="17"/>
      <c r="Q32" s="249">
        <v>0</v>
      </c>
      <c r="R32" s="31"/>
      <c r="S32" s="249">
        <v>0</v>
      </c>
      <c r="T32" s="165"/>
      <c r="U32" s="172"/>
      <c r="V32" s="172"/>
    </row>
    <row r="33" spans="2:22" ht="14.15" customHeight="1" x14ac:dyDescent="0.3">
      <c r="B33" s="262">
        <f t="shared" si="2"/>
        <v>2033</v>
      </c>
      <c r="C33" s="293" t="s">
        <v>39</v>
      </c>
      <c r="D33" s="294"/>
      <c r="E33" s="111"/>
      <c r="F33" s="111"/>
      <c r="G33" s="17"/>
      <c r="H33" s="365"/>
      <c r="I33" s="366"/>
      <c r="J33" s="366"/>
      <c r="K33" s="366"/>
      <c r="L33" s="368"/>
      <c r="M33" s="17"/>
      <c r="N33" s="267" t="s">
        <v>106</v>
      </c>
      <c r="O33" s="233"/>
      <c r="P33" s="233"/>
      <c r="Q33" s="249">
        <v>500</v>
      </c>
      <c r="R33" s="31"/>
      <c r="S33" s="249">
        <v>500</v>
      </c>
      <c r="T33" s="165"/>
      <c r="U33" s="172"/>
      <c r="V33" s="172"/>
    </row>
    <row r="34" spans="2:22" ht="14.15" customHeight="1" x14ac:dyDescent="0.3">
      <c r="B34" s="262">
        <f t="shared" si="2"/>
        <v>2034</v>
      </c>
      <c r="C34" s="293" t="s">
        <v>40</v>
      </c>
      <c r="D34" s="294"/>
      <c r="E34" s="111"/>
      <c r="F34" s="111"/>
      <c r="G34" s="17"/>
      <c r="H34" s="182"/>
      <c r="L34" s="183"/>
      <c r="M34" s="17"/>
      <c r="N34" s="267" t="s">
        <v>6</v>
      </c>
      <c r="O34" s="233"/>
      <c r="P34" s="233"/>
      <c r="Q34" s="249">
        <f>4000*0.44</f>
        <v>1760</v>
      </c>
      <c r="R34" s="31"/>
      <c r="S34" s="249">
        <v>3000</v>
      </c>
      <c r="T34" s="165"/>
      <c r="U34" s="172"/>
      <c r="V34" s="172"/>
    </row>
    <row r="35" spans="2:22" ht="14.15" customHeight="1" thickBot="1" x14ac:dyDescent="0.35">
      <c r="B35" s="213">
        <f t="shared" si="2"/>
        <v>2035</v>
      </c>
      <c r="C35" s="299" t="s">
        <v>21</v>
      </c>
      <c r="D35" s="300"/>
      <c r="E35" s="111"/>
      <c r="F35" s="111"/>
      <c r="G35" s="17"/>
      <c r="H35" s="182"/>
      <c r="J35" s="190" t="str">
        <f>E17</f>
        <v xml:space="preserve"> LASER 1</v>
      </c>
      <c r="K35" s="190" t="str">
        <f>F17</f>
        <v>LASER 2</v>
      </c>
      <c r="L35" s="183"/>
      <c r="M35" s="17"/>
      <c r="N35" s="267" t="s">
        <v>117</v>
      </c>
      <c r="O35" s="233"/>
      <c r="P35" s="233"/>
      <c r="Q35" s="249">
        <v>20000</v>
      </c>
      <c r="R35" s="31"/>
      <c r="S35" s="249">
        <v>20000</v>
      </c>
      <c r="T35" s="165"/>
      <c r="U35" s="172"/>
      <c r="V35" s="172"/>
    </row>
    <row r="36" spans="2:22" ht="14.15" customHeight="1" thickBot="1" x14ac:dyDescent="0.35">
      <c r="B36" s="262">
        <f t="shared" si="2"/>
        <v>2036</v>
      </c>
      <c r="C36" s="293" t="s">
        <v>22</v>
      </c>
      <c r="D36" s="294"/>
      <c r="E36" s="111"/>
      <c r="F36" s="111"/>
      <c r="G36" s="17"/>
      <c r="H36" s="341" t="s">
        <v>19</v>
      </c>
      <c r="I36" s="342"/>
      <c r="J36" s="112">
        <f>IF(E26=0,0,IRR(E24:E55))</f>
        <v>0.10140956126945011</v>
      </c>
      <c r="K36" s="112">
        <f>IF(F26=0,0,IRR(F24:F55))</f>
        <v>0.2212996208686675</v>
      </c>
      <c r="L36" s="119"/>
      <c r="N36" s="267" t="s">
        <v>118</v>
      </c>
      <c r="O36" s="233"/>
      <c r="P36" s="233"/>
      <c r="Q36" s="249">
        <f>4000*13*2.5</f>
        <v>130000</v>
      </c>
      <c r="R36" s="31"/>
      <c r="S36" s="249">
        <v>20000</v>
      </c>
      <c r="T36" s="165" t="s">
        <v>121</v>
      </c>
      <c r="U36" s="172"/>
      <c r="V36" s="172"/>
    </row>
    <row r="37" spans="2:22" ht="14.15" customHeight="1" thickBot="1" x14ac:dyDescent="0.35">
      <c r="B37" s="262">
        <f t="shared" si="2"/>
        <v>2037</v>
      </c>
      <c r="C37" s="293" t="s">
        <v>23</v>
      </c>
      <c r="D37" s="294"/>
      <c r="E37" s="111"/>
      <c r="F37" s="111"/>
      <c r="G37" s="17"/>
      <c r="H37" s="120"/>
      <c r="I37" s="173"/>
      <c r="J37" s="173"/>
      <c r="K37" s="173"/>
      <c r="L37" s="121"/>
      <c r="N37" s="267" t="s">
        <v>2</v>
      </c>
      <c r="O37" s="233"/>
      <c r="P37" s="233"/>
      <c r="Q37" s="249">
        <v>2500</v>
      </c>
      <c r="R37" s="31"/>
      <c r="S37" s="249">
        <v>2500</v>
      </c>
      <c r="T37" s="165"/>
      <c r="U37" s="172"/>
      <c r="V37" s="172"/>
    </row>
    <row r="38" spans="2:22" ht="14.15" customHeight="1" thickBot="1" x14ac:dyDescent="0.35">
      <c r="B38" s="262">
        <f t="shared" si="2"/>
        <v>2038</v>
      </c>
      <c r="C38" s="293" t="s">
        <v>25</v>
      </c>
      <c r="D38" s="294"/>
      <c r="E38" s="111"/>
      <c r="F38" s="111"/>
      <c r="G38" s="17"/>
      <c r="H38" s="363" t="s">
        <v>101</v>
      </c>
      <c r="I38" s="364"/>
      <c r="J38" s="364"/>
      <c r="K38" s="364"/>
      <c r="L38" s="367"/>
      <c r="N38" s="370" t="s">
        <v>91</v>
      </c>
      <c r="O38" s="371"/>
      <c r="P38" s="372"/>
      <c r="Q38" s="268">
        <f>Q19+Q20+Q24+Q25+Q30</f>
        <v>316360</v>
      </c>
      <c r="R38" s="269"/>
      <c r="S38" s="268">
        <f t="shared" ref="S38" si="4">S19+S20+S24+S25+S30</f>
        <v>208680</v>
      </c>
      <c r="T38" s="165"/>
      <c r="U38" s="172"/>
      <c r="V38" s="172"/>
    </row>
    <row r="39" spans="2:22" ht="14.15" customHeight="1" thickBot="1" x14ac:dyDescent="0.35">
      <c r="B39" s="262">
        <f t="shared" si="2"/>
        <v>2039</v>
      </c>
      <c r="C39" s="293" t="s">
        <v>24</v>
      </c>
      <c r="D39" s="294"/>
      <c r="E39" s="111"/>
      <c r="F39" s="111"/>
      <c r="G39" s="17"/>
      <c r="H39" s="365"/>
      <c r="I39" s="366"/>
      <c r="J39" s="366"/>
      <c r="K39" s="366"/>
      <c r="L39" s="368"/>
      <c r="N39" s="373" t="s">
        <v>103</v>
      </c>
      <c r="O39" s="374"/>
      <c r="P39" s="374"/>
      <c r="Q39" s="270">
        <f>Q18-Q38</f>
        <v>83640</v>
      </c>
      <c r="R39" s="271"/>
      <c r="S39" s="270">
        <f t="shared" ref="S39" si="5">S18-S38</f>
        <v>191320</v>
      </c>
      <c r="T39" s="165"/>
      <c r="U39" s="172"/>
      <c r="V39" s="172"/>
    </row>
    <row r="40" spans="2:22" ht="14.15" customHeight="1" x14ac:dyDescent="0.3">
      <c r="B40" s="213">
        <f t="shared" si="2"/>
        <v>2040</v>
      </c>
      <c r="C40" s="299" t="s">
        <v>26</v>
      </c>
      <c r="D40" s="300"/>
      <c r="E40" s="111"/>
      <c r="F40" s="111"/>
      <c r="G40" s="17"/>
      <c r="H40" s="182"/>
      <c r="L40" s="183"/>
      <c r="N40" s="113"/>
      <c r="S40" s="165"/>
      <c r="T40" s="165"/>
      <c r="U40" s="165"/>
      <c r="V40" s="165"/>
    </row>
    <row r="41" spans="2:22" ht="14.15" customHeight="1" thickBot="1" x14ac:dyDescent="0.35">
      <c r="B41" s="262">
        <f t="shared" si="2"/>
        <v>2041</v>
      </c>
      <c r="C41" s="293" t="s">
        <v>27</v>
      </c>
      <c r="D41" s="294"/>
      <c r="E41" s="111"/>
      <c r="F41" s="111"/>
      <c r="G41" s="17"/>
      <c r="H41" s="127"/>
      <c r="I41" s="128"/>
      <c r="J41" s="191" t="str">
        <f>E17</f>
        <v xml:space="preserve"> LASER 1</v>
      </c>
      <c r="K41" s="191" t="str">
        <f>F17</f>
        <v>LASER 2</v>
      </c>
      <c r="L41" s="129"/>
      <c r="N41" s="369" t="s">
        <v>85</v>
      </c>
      <c r="O41" s="369"/>
      <c r="P41" s="369"/>
      <c r="Q41" s="369"/>
      <c r="R41" s="369"/>
      <c r="S41" s="369"/>
      <c r="T41" s="369"/>
      <c r="U41" s="369"/>
      <c r="V41" s="369"/>
    </row>
    <row r="42" spans="2:22" ht="14.15" customHeight="1" thickBot="1" x14ac:dyDescent="0.35">
      <c r="B42" s="262">
        <f t="shared" si="2"/>
        <v>2042</v>
      </c>
      <c r="C42" s="293" t="s">
        <v>28</v>
      </c>
      <c r="D42" s="294"/>
      <c r="E42" s="111"/>
      <c r="F42" s="111"/>
      <c r="H42" s="341" t="s">
        <v>18</v>
      </c>
      <c r="I42" s="342"/>
      <c r="J42" s="110">
        <f>IF(E20=0,0,IF(E22&gt;0,0,(E56/E20)-PMT(E18,E20,E24)))</f>
        <v>0</v>
      </c>
      <c r="K42" s="110">
        <f>IF(F20=0,0,IF(F22&gt;0,0,(F56/F20)-PMT(F18,F20,F24)))</f>
        <v>0</v>
      </c>
      <c r="L42" s="119" t="s">
        <v>44</v>
      </c>
      <c r="N42" s="353"/>
      <c r="O42" s="353"/>
      <c r="P42" s="353"/>
      <c r="Q42" s="353"/>
      <c r="R42" s="353"/>
      <c r="S42" s="353"/>
      <c r="T42" s="353"/>
      <c r="U42" s="353"/>
      <c r="V42" s="353"/>
    </row>
    <row r="43" spans="2:22" ht="14.15" customHeight="1" thickBot="1" x14ac:dyDescent="0.35">
      <c r="B43" s="262">
        <f t="shared" si="2"/>
        <v>2043</v>
      </c>
      <c r="C43" s="293" t="s">
        <v>29</v>
      </c>
      <c r="D43" s="294"/>
      <c r="E43" s="111"/>
      <c r="F43" s="111"/>
      <c r="H43" s="182"/>
      <c r="L43" s="183"/>
      <c r="N43" s="353"/>
      <c r="O43" s="353"/>
      <c r="P43" s="353"/>
      <c r="Q43" s="353"/>
      <c r="R43" s="353"/>
      <c r="S43" s="353"/>
      <c r="T43" s="353"/>
      <c r="U43" s="353"/>
      <c r="V43" s="353"/>
    </row>
    <row r="44" spans="2:22" ht="14.15" customHeight="1" x14ac:dyDescent="0.3">
      <c r="B44" s="262">
        <f t="shared" si="2"/>
        <v>2044</v>
      </c>
      <c r="C44" s="293" t="s">
        <v>30</v>
      </c>
      <c r="D44" s="294"/>
      <c r="E44" s="111"/>
      <c r="F44" s="111"/>
      <c r="H44" s="363" t="s">
        <v>102</v>
      </c>
      <c r="I44" s="364"/>
      <c r="J44" s="364"/>
      <c r="K44" s="364"/>
      <c r="L44" s="367"/>
      <c r="N44" s="353"/>
      <c r="O44" s="353"/>
      <c r="P44" s="353"/>
      <c r="Q44" s="353"/>
      <c r="R44" s="353"/>
      <c r="S44" s="353"/>
      <c r="T44" s="353"/>
      <c r="U44" s="353"/>
      <c r="V44" s="353"/>
    </row>
    <row r="45" spans="2:22" ht="14.15" customHeight="1" x14ac:dyDescent="0.3">
      <c r="B45" s="214">
        <f t="shared" si="2"/>
        <v>2045</v>
      </c>
      <c r="C45" s="299" t="s">
        <v>31</v>
      </c>
      <c r="D45" s="300"/>
      <c r="E45" s="111"/>
      <c r="F45" s="111"/>
      <c r="H45" s="365"/>
      <c r="I45" s="366"/>
      <c r="J45" s="366"/>
      <c r="K45" s="366"/>
      <c r="L45" s="368"/>
      <c r="N45" s="353"/>
      <c r="O45" s="353"/>
      <c r="P45" s="353"/>
      <c r="Q45" s="353"/>
      <c r="R45" s="353"/>
      <c r="S45" s="353"/>
      <c r="T45" s="353"/>
      <c r="U45" s="353"/>
      <c r="V45" s="353"/>
    </row>
    <row r="46" spans="2:22" ht="14.15" customHeight="1" x14ac:dyDescent="0.3">
      <c r="B46" s="272">
        <f t="shared" si="2"/>
        <v>2046</v>
      </c>
      <c r="C46" s="293" t="s">
        <v>68</v>
      </c>
      <c r="D46" s="294"/>
      <c r="E46" s="111"/>
      <c r="F46" s="111"/>
      <c r="H46" s="273"/>
      <c r="I46" s="274"/>
      <c r="L46" s="275"/>
      <c r="N46" s="353"/>
      <c r="O46" s="353"/>
      <c r="P46" s="353"/>
      <c r="Q46" s="353"/>
      <c r="R46" s="353"/>
      <c r="S46" s="353"/>
      <c r="T46" s="353"/>
      <c r="U46" s="353"/>
      <c r="V46" s="353"/>
    </row>
    <row r="47" spans="2:22" ht="14.15" customHeight="1" thickBot="1" x14ac:dyDescent="0.35">
      <c r="B47" s="272">
        <f t="shared" si="2"/>
        <v>2047</v>
      </c>
      <c r="C47" s="293" t="s">
        <v>67</v>
      </c>
      <c r="D47" s="294"/>
      <c r="E47" s="111"/>
      <c r="F47" s="111"/>
      <c r="H47" s="182"/>
      <c r="I47" s="187"/>
      <c r="J47" s="181" t="str">
        <f>E17</f>
        <v xml:space="preserve"> LASER 1</v>
      </c>
      <c r="K47" s="181" t="str">
        <f>F17</f>
        <v>LASER 2</v>
      </c>
      <c r="L47" s="183"/>
      <c r="N47" s="353"/>
      <c r="O47" s="353"/>
      <c r="P47" s="353"/>
      <c r="Q47" s="353"/>
      <c r="R47" s="353"/>
      <c r="S47" s="353"/>
      <c r="T47" s="353"/>
      <c r="U47" s="353"/>
      <c r="V47" s="353"/>
    </row>
    <row r="48" spans="2:22" ht="14.15" customHeight="1" thickBot="1" x14ac:dyDescent="0.35">
      <c r="B48" s="272">
        <f t="shared" si="2"/>
        <v>2048</v>
      </c>
      <c r="C48" s="293" t="s">
        <v>66</v>
      </c>
      <c r="D48" s="294"/>
      <c r="E48" s="111"/>
      <c r="F48" s="111"/>
      <c r="H48" s="341" t="s">
        <v>71</v>
      </c>
      <c r="I48" s="362"/>
      <c r="J48" s="114">
        <f>IF(E20=0,0,-E24/((E56-E22)/E20))</f>
        <v>5.4736915270730524</v>
      </c>
      <c r="K48" s="114">
        <f>IF(F20=0,0,-F24/((F56-F22)/F20))</f>
        <v>3.7014740815463214</v>
      </c>
      <c r="L48" s="119" t="s">
        <v>20</v>
      </c>
      <c r="N48" s="353"/>
      <c r="O48" s="353"/>
      <c r="P48" s="353"/>
      <c r="Q48" s="353"/>
      <c r="R48" s="353"/>
      <c r="S48" s="353"/>
      <c r="T48" s="353"/>
      <c r="U48" s="353"/>
      <c r="V48" s="353"/>
    </row>
    <row r="49" spans="2:22" ht="14.15" customHeight="1" thickBot="1" x14ac:dyDescent="0.35">
      <c r="B49" s="272">
        <f t="shared" si="2"/>
        <v>2049</v>
      </c>
      <c r="C49" s="293" t="s">
        <v>65</v>
      </c>
      <c r="D49" s="294"/>
      <c r="E49" s="111"/>
      <c r="F49" s="111"/>
      <c r="H49" s="184"/>
      <c r="I49" s="185"/>
      <c r="J49" s="185"/>
      <c r="K49" s="185"/>
      <c r="L49" s="186"/>
      <c r="N49" s="353"/>
      <c r="O49" s="353"/>
      <c r="P49" s="353"/>
      <c r="Q49" s="353"/>
      <c r="R49" s="353"/>
      <c r="S49" s="353"/>
      <c r="T49" s="353"/>
      <c r="U49" s="353"/>
      <c r="V49" s="353"/>
    </row>
    <row r="50" spans="2:22" ht="14.15" customHeight="1" x14ac:dyDescent="0.3">
      <c r="B50" s="216">
        <f t="shared" si="2"/>
        <v>2050</v>
      </c>
      <c r="C50" s="299" t="s">
        <v>64</v>
      </c>
      <c r="D50" s="300"/>
      <c r="E50" s="111"/>
      <c r="F50" s="111"/>
      <c r="G50" s="17"/>
      <c r="H50" s="356" t="s">
        <v>72</v>
      </c>
      <c r="I50" s="357"/>
      <c r="J50" s="357"/>
      <c r="K50" s="357"/>
      <c r="L50" s="360"/>
      <c r="N50" s="353"/>
      <c r="O50" s="353"/>
      <c r="P50" s="353"/>
      <c r="Q50" s="353"/>
      <c r="R50" s="353"/>
      <c r="S50" s="353"/>
      <c r="T50" s="353"/>
      <c r="U50" s="353"/>
      <c r="V50" s="353"/>
    </row>
    <row r="51" spans="2:22" ht="14.15" customHeight="1" x14ac:dyDescent="0.3">
      <c r="B51" s="272">
        <f t="shared" si="2"/>
        <v>2051</v>
      </c>
      <c r="C51" s="293" t="s">
        <v>63</v>
      </c>
      <c r="D51" s="294"/>
      <c r="E51" s="111"/>
      <c r="F51" s="111"/>
      <c r="G51" s="17"/>
      <c r="H51" s="358"/>
      <c r="I51" s="359"/>
      <c r="J51" s="359"/>
      <c r="K51" s="359"/>
      <c r="L51" s="361"/>
      <c r="N51" s="353"/>
      <c r="O51" s="353"/>
      <c r="P51" s="353"/>
      <c r="Q51" s="353"/>
      <c r="R51" s="353"/>
      <c r="S51" s="353"/>
      <c r="T51" s="353"/>
      <c r="U51" s="353"/>
      <c r="V51" s="353"/>
    </row>
    <row r="52" spans="2:22" ht="14.15" customHeight="1" x14ac:dyDescent="0.3">
      <c r="B52" s="272">
        <f t="shared" si="2"/>
        <v>2052</v>
      </c>
      <c r="C52" s="293" t="s">
        <v>62</v>
      </c>
      <c r="D52" s="294"/>
      <c r="E52" s="111"/>
      <c r="F52" s="111"/>
      <c r="G52" s="17"/>
      <c r="H52" s="182"/>
      <c r="L52" s="183"/>
      <c r="N52" s="353"/>
      <c r="O52" s="353"/>
      <c r="P52" s="353"/>
      <c r="Q52" s="353"/>
      <c r="R52" s="353"/>
      <c r="S52" s="353"/>
      <c r="T52" s="353"/>
      <c r="U52" s="353"/>
      <c r="V52" s="353"/>
    </row>
    <row r="53" spans="2:22" ht="14.15" customHeight="1" thickBot="1" x14ac:dyDescent="0.35">
      <c r="B53" s="272">
        <f t="shared" si="2"/>
        <v>2053</v>
      </c>
      <c r="C53" s="293" t="s">
        <v>61</v>
      </c>
      <c r="D53" s="294"/>
      <c r="E53" s="111"/>
      <c r="F53" s="111"/>
      <c r="G53" s="17"/>
      <c r="H53" s="338" t="s">
        <v>112</v>
      </c>
      <c r="I53" s="339"/>
      <c r="J53" s="189" t="str">
        <f>E17</f>
        <v xml:space="preserve"> LASER 1</v>
      </c>
      <c r="K53" s="189" t="str">
        <f>F17</f>
        <v>LASER 2</v>
      </c>
      <c r="L53" s="164"/>
      <c r="N53" s="353"/>
      <c r="O53" s="353"/>
      <c r="P53" s="353"/>
      <c r="Q53" s="353"/>
      <c r="R53" s="353"/>
      <c r="S53" s="353"/>
      <c r="T53" s="353"/>
      <c r="U53" s="353"/>
      <c r="V53" s="353"/>
    </row>
    <row r="54" spans="2:22" ht="14.15" customHeight="1" thickBot="1" x14ac:dyDescent="0.35">
      <c r="B54" s="272">
        <f t="shared" si="2"/>
        <v>2054</v>
      </c>
      <c r="C54" s="293" t="s">
        <v>60</v>
      </c>
      <c r="D54" s="294"/>
      <c r="E54" s="111"/>
      <c r="F54" s="111"/>
      <c r="G54" s="17"/>
      <c r="H54" s="338"/>
      <c r="I54" s="339"/>
      <c r="J54" s="112">
        <f>IF(E20=0,0,((E56-E22)/E20-(-E24-E22)/E20)/((-E24+E22)/2))</f>
        <v>0.1171324675324675</v>
      </c>
      <c r="K54" s="112">
        <f>IF(F20=0,0,((F56-F22)/F20-(-F24-F22)/F20)/((-F24+F22)/2))</f>
        <v>0.25911278195488724</v>
      </c>
      <c r="L54" s="118"/>
      <c r="N54" s="353"/>
      <c r="O54" s="353"/>
      <c r="P54" s="353"/>
      <c r="Q54" s="353"/>
      <c r="R54" s="353"/>
      <c r="S54" s="353"/>
      <c r="T54" s="353"/>
      <c r="U54" s="353"/>
      <c r="V54" s="353"/>
    </row>
    <row r="55" spans="2:22" ht="14.15" customHeight="1" thickBot="1" x14ac:dyDescent="0.35">
      <c r="B55" s="272">
        <f t="shared" si="2"/>
        <v>2055</v>
      </c>
      <c r="C55" s="293" t="s">
        <v>59</v>
      </c>
      <c r="D55" s="294"/>
      <c r="E55" s="111"/>
      <c r="F55" s="111"/>
      <c r="G55" s="17"/>
      <c r="H55" s="184"/>
      <c r="I55" s="185"/>
      <c r="J55" s="185"/>
      <c r="K55" s="185"/>
      <c r="L55" s="186"/>
      <c r="N55" s="353"/>
      <c r="O55" s="353"/>
      <c r="P55" s="353"/>
      <c r="Q55" s="353"/>
      <c r="R55" s="353"/>
      <c r="S55" s="353"/>
      <c r="T55" s="353"/>
      <c r="U55" s="353"/>
      <c r="V55" s="353"/>
    </row>
    <row r="56" spans="2:22" ht="17.600000000000001" customHeight="1" x14ac:dyDescent="0.3">
      <c r="B56" s="17"/>
      <c r="C56" s="354" t="s">
        <v>0</v>
      </c>
      <c r="D56" s="355"/>
      <c r="E56" s="169">
        <f>SUM(E26:E55)</f>
        <v>675480</v>
      </c>
      <c r="F56" s="169">
        <f>SUM(F26:F55)</f>
        <v>1339240</v>
      </c>
      <c r="G56" s="17"/>
      <c r="N56" s="353"/>
      <c r="O56" s="353"/>
      <c r="P56" s="353"/>
      <c r="Q56" s="353"/>
      <c r="R56" s="353"/>
      <c r="S56" s="353"/>
      <c r="T56" s="353"/>
      <c r="U56" s="353"/>
      <c r="V56" s="353"/>
    </row>
    <row r="57" spans="2:22" x14ac:dyDescent="0.3">
      <c r="C57" s="17"/>
      <c r="D57" s="17"/>
      <c r="E57" s="17"/>
      <c r="F57" s="17"/>
      <c r="G57" s="17"/>
      <c r="N57" s="353"/>
      <c r="O57" s="353"/>
      <c r="P57" s="353"/>
      <c r="Q57" s="353"/>
      <c r="R57" s="353"/>
      <c r="S57" s="353"/>
      <c r="T57" s="353"/>
      <c r="U57" s="353"/>
      <c r="V57" s="353"/>
    </row>
    <row r="58" spans="2:22" x14ac:dyDescent="0.3">
      <c r="C58" s="17"/>
      <c r="D58" s="17"/>
      <c r="E58" s="17"/>
      <c r="F58" s="17"/>
      <c r="G58" s="17"/>
      <c r="H58" s="188"/>
      <c r="I58" s="122"/>
      <c r="J58" s="122"/>
      <c r="K58" s="80" t="s">
        <v>43</v>
      </c>
      <c r="N58" s="353"/>
      <c r="O58" s="353"/>
      <c r="P58" s="353"/>
      <c r="Q58" s="353"/>
      <c r="R58" s="353"/>
      <c r="S58" s="353"/>
      <c r="T58" s="353"/>
      <c r="U58" s="353"/>
      <c r="V58" s="353"/>
    </row>
    <row r="59" spans="2:22" x14ac:dyDescent="0.3">
      <c r="C59" s="17"/>
      <c r="D59" s="17"/>
      <c r="E59" s="17"/>
      <c r="F59" s="17"/>
      <c r="G59" s="17"/>
      <c r="I59" s="77"/>
      <c r="J59" s="77"/>
      <c r="K59" s="115"/>
      <c r="N59" s="353"/>
      <c r="O59" s="353"/>
      <c r="P59" s="353"/>
      <c r="Q59" s="353"/>
      <c r="R59" s="353"/>
      <c r="S59" s="353"/>
      <c r="T59" s="353"/>
      <c r="U59" s="353"/>
      <c r="V59" s="353"/>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7"/>
      <c r="J4" s="397"/>
      <c r="K4" s="397"/>
      <c r="L4" s="79"/>
      <c r="M4" s="6" t="s">
        <v>47</v>
      </c>
      <c r="N4" s="6"/>
      <c r="O4" s="6"/>
      <c r="P4" s="6"/>
      <c r="Q4" s="6"/>
      <c r="R4" s="6"/>
      <c r="S4" s="6"/>
      <c r="T4" s="1"/>
      <c r="U4" s="12"/>
    </row>
    <row r="5" spans="2:21" ht="12.75" customHeight="1" x14ac:dyDescent="0.35">
      <c r="B5" s="21"/>
      <c r="C5" s="21"/>
      <c r="D5" s="21"/>
      <c r="E5" s="21"/>
      <c r="F5" s="21"/>
      <c r="G5" s="21"/>
      <c r="H5" s="39">
        <v>0</v>
      </c>
      <c r="I5" s="397"/>
      <c r="J5" s="397"/>
      <c r="K5" s="397"/>
      <c r="L5" s="79"/>
      <c r="M5" s="7"/>
      <c r="N5" s="6"/>
      <c r="O5" s="6"/>
      <c r="P5" s="6"/>
      <c r="Q5" s="301"/>
      <c r="R5" s="301"/>
      <c r="S5" s="301"/>
      <c r="T5" s="301"/>
      <c r="U5" s="301"/>
    </row>
    <row r="6" spans="2:21" ht="3" customHeight="1" x14ac:dyDescent="0.3">
      <c r="B6" s="21"/>
      <c r="C6" s="21"/>
      <c r="D6" s="21"/>
      <c r="E6" s="21"/>
      <c r="F6" s="21"/>
      <c r="G6" s="21"/>
      <c r="H6" s="39"/>
      <c r="I6" s="39"/>
      <c r="J6" s="39"/>
      <c r="K6" s="39"/>
      <c r="L6" s="17"/>
      <c r="M6" s="6"/>
      <c r="N6" s="6"/>
      <c r="O6" s="6"/>
      <c r="P6" s="6"/>
      <c r="Q6" s="301"/>
      <c r="R6" s="301"/>
      <c r="S6" s="301"/>
      <c r="T6" s="301"/>
      <c r="U6" s="301"/>
    </row>
    <row r="7" spans="2:21" ht="12.75" customHeight="1" x14ac:dyDescent="0.35">
      <c r="B7" s="306" t="s">
        <v>46</v>
      </c>
      <c r="C7" s="306"/>
      <c r="D7" s="23"/>
      <c r="E7" s="23"/>
      <c r="F7" s="23"/>
      <c r="G7" s="23"/>
      <c r="H7" s="24"/>
      <c r="I7" s="39"/>
      <c r="J7" s="39"/>
      <c r="K7" s="39"/>
      <c r="L7" s="17"/>
      <c r="M7" s="302" t="s">
        <v>46</v>
      </c>
      <c r="N7" s="302"/>
      <c r="O7" s="7"/>
      <c r="P7" s="7"/>
      <c r="Q7" s="7"/>
      <c r="R7" s="11"/>
      <c r="S7" s="11"/>
      <c r="T7" s="11"/>
      <c r="U7" s="11"/>
    </row>
    <row r="8" spans="2:21" ht="12.75" customHeight="1" x14ac:dyDescent="0.35">
      <c r="B8" s="392" t="s">
        <v>92</v>
      </c>
      <c r="C8" s="392"/>
      <c r="D8" s="392"/>
      <c r="E8" s="392"/>
      <c r="F8" s="392"/>
      <c r="G8" s="392"/>
      <c r="H8" s="23"/>
      <c r="I8" s="21"/>
      <c r="J8" s="25"/>
      <c r="K8" s="25"/>
      <c r="L8" s="17"/>
      <c r="M8" s="393" t="str">
        <f>B8</f>
        <v>Liiketilasijoittajat Oy</v>
      </c>
      <c r="N8" s="393"/>
      <c r="O8" s="393"/>
      <c r="P8" s="393"/>
      <c r="Q8" s="393"/>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92" t="s">
        <v>84</v>
      </c>
      <c r="C10" s="392"/>
      <c r="D10" s="392"/>
      <c r="E10" s="392"/>
      <c r="F10" s="392"/>
      <c r="G10" s="392"/>
      <c r="K10" s="78"/>
      <c r="L10" s="17"/>
      <c r="M10" s="393" t="str">
        <f>B10</f>
        <v>Yritystulkki</v>
      </c>
      <c r="N10" s="393"/>
      <c r="O10" s="393"/>
      <c r="P10" s="393"/>
      <c r="Q10" s="393"/>
      <c r="R10" s="38"/>
      <c r="S10" s="38"/>
      <c r="T10" s="38"/>
      <c r="U10" s="91">
        <f>K63</f>
        <v>0</v>
      </c>
    </row>
    <row r="11" spans="2:21" ht="18" customHeight="1" x14ac:dyDescent="0.3">
      <c r="B11" s="304" t="s">
        <v>86</v>
      </c>
      <c r="C11" s="304"/>
      <c r="D11" s="21"/>
      <c r="E11" s="21"/>
      <c r="F11" s="21"/>
      <c r="G11" s="21"/>
      <c r="H11" s="21"/>
      <c r="I11" s="21"/>
      <c r="J11" s="17"/>
      <c r="K11" s="17"/>
      <c r="L11" s="17"/>
      <c r="M11" s="394" t="s">
        <v>88</v>
      </c>
      <c r="N11" s="394"/>
      <c r="O11" s="6"/>
      <c r="P11" s="6"/>
      <c r="Q11" s="6"/>
      <c r="R11" s="6"/>
      <c r="S11" s="6"/>
      <c r="T11" s="5"/>
      <c r="U11" s="5"/>
    </row>
    <row r="12" spans="2:21" ht="13.4" customHeight="1" x14ac:dyDescent="0.3">
      <c r="B12" s="395" t="s">
        <v>97</v>
      </c>
      <c r="C12" s="396"/>
      <c r="D12" s="396"/>
      <c r="E12" s="396"/>
      <c r="F12" s="396"/>
      <c r="G12" s="396"/>
      <c r="H12" s="396"/>
      <c r="I12" s="396"/>
      <c r="J12" s="396"/>
      <c r="K12" s="396"/>
      <c r="L12" s="17"/>
      <c r="M12" s="305"/>
      <c r="N12" s="305"/>
      <c r="O12" s="305"/>
      <c r="P12" s="305"/>
      <c r="Q12" s="305"/>
      <c r="R12" s="305"/>
      <c r="S12" s="305"/>
      <c r="T12" s="305"/>
      <c r="U12" s="305"/>
    </row>
    <row r="13" spans="2:21" ht="13.4" customHeight="1" x14ac:dyDescent="0.3">
      <c r="B13" s="400" t="s">
        <v>96</v>
      </c>
      <c r="C13" s="401"/>
      <c r="D13" s="401"/>
      <c r="E13" s="401"/>
      <c r="F13" s="401"/>
      <c r="G13" s="401"/>
      <c r="H13" s="401"/>
      <c r="I13" s="401"/>
      <c r="J13" s="401"/>
      <c r="K13" s="401"/>
      <c r="L13" s="17"/>
      <c r="M13" s="402"/>
      <c r="N13" s="402"/>
      <c r="O13" s="402"/>
      <c r="P13" s="402"/>
      <c r="Q13" s="402"/>
      <c r="R13" s="402"/>
      <c r="S13" s="402"/>
      <c r="T13" s="402"/>
      <c r="U13" s="402"/>
    </row>
    <row r="14" spans="2:21" ht="13.4" customHeight="1" x14ac:dyDescent="0.3">
      <c r="B14" s="400" t="s">
        <v>125</v>
      </c>
      <c r="C14" s="401"/>
      <c r="D14" s="401"/>
      <c r="E14" s="401"/>
      <c r="F14" s="401"/>
      <c r="G14" s="401"/>
      <c r="H14" s="401"/>
      <c r="I14" s="401"/>
      <c r="J14" s="401"/>
      <c r="K14" s="401"/>
      <c r="L14" s="17"/>
      <c r="M14" s="402"/>
      <c r="N14" s="402"/>
      <c r="O14" s="402"/>
      <c r="P14" s="402"/>
      <c r="Q14" s="402"/>
      <c r="R14" s="402"/>
      <c r="S14" s="402"/>
      <c r="T14" s="402"/>
      <c r="U14" s="402"/>
    </row>
    <row r="15" spans="2:21" ht="13.4" customHeight="1" x14ac:dyDescent="0.3">
      <c r="B15" s="400" t="s">
        <v>126</v>
      </c>
      <c r="C15" s="401"/>
      <c r="D15" s="401"/>
      <c r="E15" s="401"/>
      <c r="F15" s="401"/>
      <c r="G15" s="401"/>
      <c r="H15" s="401"/>
      <c r="I15" s="401"/>
      <c r="J15" s="401"/>
      <c r="K15" s="401"/>
      <c r="L15" s="17"/>
      <c r="M15" s="402"/>
      <c r="N15" s="402"/>
      <c r="O15" s="402"/>
      <c r="P15" s="402"/>
      <c r="Q15" s="402"/>
      <c r="R15" s="402"/>
      <c r="S15" s="402"/>
      <c r="T15" s="402"/>
      <c r="U15" s="402"/>
    </row>
    <row r="16" spans="2:21" ht="12.75" customHeight="1" x14ac:dyDescent="0.3">
      <c r="B16" s="29"/>
      <c r="C16" s="30"/>
      <c r="D16" s="385"/>
      <c r="E16" s="385"/>
      <c r="F16" s="385"/>
      <c r="G16" s="385"/>
      <c r="H16" s="385"/>
      <c r="I16" s="385"/>
      <c r="J16" s="385"/>
      <c r="K16" s="385"/>
      <c r="L16" s="17"/>
      <c r="M16" s="64">
        <f t="shared" ref="M16" si="0">B16</f>
        <v>0</v>
      </c>
      <c r="N16" s="64"/>
      <c r="O16" s="64"/>
      <c r="P16" s="64"/>
      <c r="Q16" s="64"/>
      <c r="R16" s="64"/>
      <c r="S16" s="64"/>
      <c r="T16" s="64"/>
      <c r="U16" s="64"/>
    </row>
    <row r="17" spans="2:22" s="31" customFormat="1" ht="18" customHeight="1" x14ac:dyDescent="0.3">
      <c r="B17" s="413" t="s">
        <v>1</v>
      </c>
      <c r="C17" s="413"/>
      <c r="D17" s="413"/>
      <c r="E17" s="413"/>
      <c r="F17" s="42"/>
      <c r="G17" s="42"/>
      <c r="H17" s="296"/>
      <c r="I17" s="296"/>
      <c r="J17" s="296"/>
      <c r="K17" s="296"/>
      <c r="L17" s="22"/>
      <c r="M17" s="398" t="s">
        <v>104</v>
      </c>
      <c r="N17" s="398"/>
      <c r="O17" s="398"/>
      <c r="P17" s="398"/>
      <c r="Q17" s="93"/>
      <c r="R17" s="398" t="s">
        <v>87</v>
      </c>
      <c r="S17" s="398"/>
      <c r="T17" s="398"/>
      <c r="U17" s="398"/>
    </row>
    <row r="18" spans="2:22" ht="13.5" customHeight="1" thickBot="1" x14ac:dyDescent="0.35">
      <c r="K18" s="69"/>
      <c r="L18" s="17"/>
      <c r="Q18" s="59">
        <v>0</v>
      </c>
    </row>
    <row r="19" spans="2:22" ht="12.75" customHeight="1" x14ac:dyDescent="0.3">
      <c r="B19" s="403" t="s">
        <v>89</v>
      </c>
      <c r="C19" s="403"/>
      <c r="D19" s="66">
        <v>7.0000000000000007E-2</v>
      </c>
      <c r="H19" s="329" t="s">
        <v>70</v>
      </c>
      <c r="I19" s="330"/>
      <c r="J19" s="330"/>
      <c r="K19" s="327"/>
      <c r="L19" s="17"/>
      <c r="M19" s="154" t="s">
        <v>52</v>
      </c>
      <c r="N19" s="155"/>
      <c r="O19" s="156"/>
      <c r="P19" s="94">
        <f>500*11*12</f>
        <v>66000</v>
      </c>
      <c r="Q19" s="59">
        <v>0</v>
      </c>
      <c r="R19" s="157" t="s">
        <v>93</v>
      </c>
      <c r="S19" s="158"/>
      <c r="T19" s="158"/>
      <c r="U19" s="159"/>
    </row>
    <row r="20" spans="2:22" ht="13.5" customHeight="1" x14ac:dyDescent="0.3">
      <c r="H20" s="331"/>
      <c r="I20" s="332"/>
      <c r="J20" s="332"/>
      <c r="K20" s="328"/>
      <c r="L20" s="17"/>
      <c r="M20" s="86" t="s">
        <v>53</v>
      </c>
      <c r="N20" s="3"/>
      <c r="O20" s="5"/>
      <c r="P20" s="94">
        <v>0</v>
      </c>
      <c r="Q20" s="59"/>
      <c r="R20" s="81"/>
      <c r="S20" s="37"/>
      <c r="T20" s="37"/>
      <c r="U20" s="82"/>
    </row>
    <row r="21" spans="2:22" ht="13.5" customHeight="1" x14ac:dyDescent="0.3">
      <c r="B21" s="410" t="s">
        <v>80</v>
      </c>
      <c r="C21" s="410"/>
      <c r="D21" s="67">
        <v>15</v>
      </c>
      <c r="E21" s="17" t="s">
        <v>15</v>
      </c>
      <c r="F21" s="17"/>
      <c r="H21" s="404" t="s">
        <v>74</v>
      </c>
      <c r="I21" s="405"/>
      <c r="J21" s="405"/>
      <c r="K21" s="406"/>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0" t="s">
        <v>16</v>
      </c>
      <c r="C23" s="410"/>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11" t="s">
        <v>17</v>
      </c>
      <c r="I24" s="412"/>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9" t="s">
        <v>69</v>
      </c>
      <c r="C25" s="399"/>
      <c r="D25" s="399"/>
      <c r="E25" s="100">
        <v>-550000</v>
      </c>
      <c r="F25" s="17"/>
      <c r="H25" s="131"/>
      <c r="I25" s="417"/>
      <c r="J25" s="417"/>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8"/>
      <c r="J26" s="418"/>
      <c r="K26" s="72"/>
      <c r="L26" s="17"/>
      <c r="M26" s="86" t="s">
        <v>56</v>
      </c>
      <c r="N26" s="3"/>
      <c r="O26" s="5"/>
      <c r="P26" s="98">
        <f>SUM(P27:P30)</f>
        <v>4000</v>
      </c>
      <c r="Q26" s="59"/>
      <c r="R26" s="81"/>
      <c r="S26" s="37"/>
      <c r="T26" s="37"/>
      <c r="U26" s="82"/>
    </row>
    <row r="27" spans="2:22" ht="13.5" customHeight="1" x14ac:dyDescent="0.3">
      <c r="B27" s="217">
        <v>2026</v>
      </c>
      <c r="C27" s="414" t="s">
        <v>32</v>
      </c>
      <c r="D27" s="415"/>
      <c r="E27" s="47">
        <v>55800</v>
      </c>
      <c r="F27" s="32"/>
      <c r="H27" s="347" t="s">
        <v>105</v>
      </c>
      <c r="I27" s="348"/>
      <c r="J27" s="348"/>
      <c r="K27" s="345"/>
      <c r="L27" s="17"/>
      <c r="M27" s="92" t="s">
        <v>7</v>
      </c>
      <c r="N27" s="65"/>
      <c r="O27" s="65"/>
      <c r="P27" s="94">
        <v>0</v>
      </c>
      <c r="Q27" s="59"/>
      <c r="R27" s="81"/>
      <c r="S27" s="37"/>
      <c r="T27" s="37"/>
      <c r="U27" s="82"/>
    </row>
    <row r="28" spans="2:22" ht="13.5" customHeight="1" x14ac:dyDescent="0.3">
      <c r="B28" s="218">
        <f>B27+1</f>
        <v>2027</v>
      </c>
      <c r="C28" s="414" t="s">
        <v>33</v>
      </c>
      <c r="D28" s="415"/>
      <c r="E28" s="47">
        <v>55800</v>
      </c>
      <c r="F28" s="17"/>
      <c r="H28" s="349"/>
      <c r="I28" s="350"/>
      <c r="J28" s="350"/>
      <c r="K28" s="346"/>
      <c r="L28" s="17"/>
      <c r="M28" s="89" t="s">
        <v>8</v>
      </c>
      <c r="N28" s="63"/>
      <c r="O28" s="63"/>
      <c r="P28" s="94">
        <v>0</v>
      </c>
      <c r="Q28" s="59"/>
      <c r="R28" s="81"/>
      <c r="S28" s="37"/>
      <c r="T28" s="37"/>
      <c r="U28" s="82"/>
      <c r="V28" s="16" t="s">
        <v>45</v>
      </c>
    </row>
    <row r="29" spans="2:22" ht="13.5" customHeight="1" x14ac:dyDescent="0.3">
      <c r="B29" s="218">
        <f t="shared" ref="B29:B56" si="1">B28+1</f>
        <v>2028</v>
      </c>
      <c r="C29" s="414" t="s">
        <v>34</v>
      </c>
      <c r="D29" s="415"/>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414" t="s">
        <v>35</v>
      </c>
      <c r="D30" s="415"/>
      <c r="E30" s="47">
        <v>55800</v>
      </c>
      <c r="F30" s="17"/>
      <c r="H30" s="127"/>
      <c r="I30" s="416"/>
      <c r="J30" s="416"/>
      <c r="K30" s="129"/>
      <c r="L30" s="17"/>
      <c r="M30" s="89" t="s">
        <v>10</v>
      </c>
      <c r="N30" s="10"/>
      <c r="O30" s="10"/>
      <c r="P30" s="94">
        <v>0</v>
      </c>
      <c r="Q30" s="59"/>
      <c r="R30" s="81"/>
      <c r="S30" s="37"/>
      <c r="T30" s="37"/>
      <c r="U30" s="82"/>
    </row>
    <row r="31" spans="2:22" ht="13.5" customHeight="1" thickBot="1" x14ac:dyDescent="0.35">
      <c r="B31" s="219">
        <f t="shared" si="1"/>
        <v>2030</v>
      </c>
      <c r="C31" s="414" t="s">
        <v>36</v>
      </c>
      <c r="D31" s="415"/>
      <c r="E31" s="47">
        <v>55800</v>
      </c>
      <c r="F31" s="17"/>
      <c r="H31" s="411" t="s">
        <v>19</v>
      </c>
      <c r="I31" s="412"/>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14" t="s">
        <v>37</v>
      </c>
      <c r="D32" s="415"/>
      <c r="E32" s="47">
        <v>55800</v>
      </c>
      <c r="F32" s="17"/>
      <c r="H32" s="131"/>
      <c r="I32" s="417"/>
      <c r="J32" s="417"/>
      <c r="K32" s="132"/>
      <c r="L32" s="17"/>
      <c r="M32" s="90" t="s">
        <v>3</v>
      </c>
      <c r="N32" s="4"/>
      <c r="O32" s="5"/>
      <c r="P32" s="94">
        <v>0</v>
      </c>
      <c r="Q32" s="59"/>
      <c r="R32" s="81"/>
      <c r="S32" s="37"/>
      <c r="T32" s="37"/>
      <c r="U32" s="82"/>
    </row>
    <row r="33" spans="2:21" ht="13.5" customHeight="1" thickBot="1" x14ac:dyDescent="0.35">
      <c r="B33" s="218">
        <f t="shared" si="1"/>
        <v>2032</v>
      </c>
      <c r="C33" s="414" t="s">
        <v>38</v>
      </c>
      <c r="D33" s="415"/>
      <c r="E33" s="47">
        <v>55800</v>
      </c>
      <c r="F33" s="17"/>
      <c r="H33" s="71"/>
      <c r="I33" s="418"/>
      <c r="J33" s="418"/>
      <c r="K33" s="72"/>
      <c r="L33" s="17"/>
      <c r="M33" s="90" t="s">
        <v>4</v>
      </c>
      <c r="N33" s="4"/>
      <c r="O33" s="5"/>
      <c r="P33" s="94">
        <v>0</v>
      </c>
      <c r="Q33" s="59"/>
      <c r="R33" s="81"/>
      <c r="S33" s="37"/>
      <c r="T33" s="37"/>
      <c r="U33" s="82"/>
    </row>
    <row r="34" spans="2:21" ht="13.5" customHeight="1" x14ac:dyDescent="0.3">
      <c r="B34" s="218">
        <f t="shared" si="1"/>
        <v>2033</v>
      </c>
      <c r="C34" s="414" t="s">
        <v>39</v>
      </c>
      <c r="D34" s="415"/>
      <c r="E34" s="47">
        <v>55800</v>
      </c>
      <c r="F34" s="17"/>
      <c r="H34" s="347" t="s">
        <v>101</v>
      </c>
      <c r="I34" s="348"/>
      <c r="J34" s="348"/>
      <c r="K34" s="345"/>
      <c r="L34" s="17"/>
      <c r="M34" s="138" t="s">
        <v>5</v>
      </c>
      <c r="N34" s="139"/>
      <c r="O34" s="139"/>
      <c r="P34" s="94">
        <v>0</v>
      </c>
      <c r="Q34" s="59">
        <v>0</v>
      </c>
      <c r="R34" s="81"/>
      <c r="S34" s="37"/>
      <c r="T34" s="37"/>
      <c r="U34" s="82"/>
    </row>
    <row r="35" spans="2:21" ht="13.5" customHeight="1" x14ac:dyDescent="0.3">
      <c r="B35" s="218">
        <f t="shared" si="1"/>
        <v>2034</v>
      </c>
      <c r="C35" s="414" t="s">
        <v>40</v>
      </c>
      <c r="D35" s="415"/>
      <c r="E35" s="47">
        <v>55800</v>
      </c>
      <c r="F35" s="17"/>
      <c r="H35" s="349"/>
      <c r="I35" s="350"/>
      <c r="J35" s="350"/>
      <c r="K35" s="346"/>
      <c r="L35" s="17"/>
      <c r="M35" s="138" t="s">
        <v>6</v>
      </c>
      <c r="N35" s="139"/>
      <c r="O35" s="139"/>
      <c r="P35" s="94">
        <v>0</v>
      </c>
      <c r="Q35" s="59"/>
      <c r="R35" s="81"/>
      <c r="S35" s="37"/>
      <c r="T35" s="37"/>
      <c r="U35" s="82"/>
    </row>
    <row r="36" spans="2:21" ht="13.5" customHeight="1" x14ac:dyDescent="0.3">
      <c r="B36" s="219">
        <f t="shared" si="1"/>
        <v>2035</v>
      </c>
      <c r="C36" s="419" t="s">
        <v>21</v>
      </c>
      <c r="D36" s="420"/>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14" t="s">
        <v>22</v>
      </c>
      <c r="D37" s="415"/>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14" t="s">
        <v>23</v>
      </c>
      <c r="D38" s="415"/>
      <c r="E38" s="47">
        <v>55800</v>
      </c>
      <c r="F38" s="17"/>
      <c r="H38" s="127"/>
      <c r="I38" s="416"/>
      <c r="J38" s="416"/>
      <c r="K38" s="129"/>
      <c r="M38" s="138" t="s">
        <v>2</v>
      </c>
      <c r="N38" s="139"/>
      <c r="O38" s="139"/>
      <c r="P38" s="94">
        <v>3200</v>
      </c>
      <c r="Q38" s="59"/>
      <c r="R38" s="81" t="s">
        <v>95</v>
      </c>
      <c r="S38" s="37"/>
      <c r="T38" s="37"/>
      <c r="U38" s="82"/>
    </row>
    <row r="39" spans="2:21" ht="13.5" customHeight="1" thickBot="1" x14ac:dyDescent="0.35">
      <c r="B39" s="218">
        <f t="shared" si="1"/>
        <v>2038</v>
      </c>
      <c r="C39" s="414" t="s">
        <v>25</v>
      </c>
      <c r="D39" s="415"/>
      <c r="E39" s="47">
        <v>55800</v>
      </c>
      <c r="F39" s="17"/>
      <c r="H39" s="411" t="s">
        <v>18</v>
      </c>
      <c r="I39" s="412"/>
      <c r="J39" s="70">
        <f>IF(D21=0,0,IF(D23&gt;0,0,(E57/D21)-PMT(D19,D21,E25)))</f>
        <v>0</v>
      </c>
      <c r="K39" s="130" t="s">
        <v>44</v>
      </c>
      <c r="M39" s="386" t="s">
        <v>91</v>
      </c>
      <c r="N39" s="387"/>
      <c r="O39" s="388"/>
      <c r="P39" s="116">
        <f>P20+P21+P25+P26+P31</f>
        <v>10200</v>
      </c>
      <c r="Q39" s="59"/>
      <c r="R39" s="81"/>
      <c r="S39" s="37"/>
      <c r="T39" s="37"/>
      <c r="U39" s="82"/>
    </row>
    <row r="40" spans="2:21" ht="13.5" customHeight="1" thickBot="1" x14ac:dyDescent="0.35">
      <c r="B40" s="218">
        <f t="shared" si="1"/>
        <v>2039</v>
      </c>
      <c r="C40" s="414" t="s">
        <v>24</v>
      </c>
      <c r="D40" s="415"/>
      <c r="E40" s="47">
        <v>55800</v>
      </c>
      <c r="F40" s="17"/>
      <c r="H40" s="131"/>
      <c r="I40" s="417"/>
      <c r="J40" s="417"/>
      <c r="K40" s="132"/>
      <c r="M40" s="389" t="s">
        <v>103</v>
      </c>
      <c r="N40" s="390"/>
      <c r="O40" s="391"/>
      <c r="P40" s="117">
        <f>P19-P39</f>
        <v>55800</v>
      </c>
      <c r="R40" s="83"/>
      <c r="S40" s="84"/>
      <c r="T40" s="84"/>
      <c r="U40" s="85"/>
    </row>
    <row r="41" spans="2:21" ht="13.4" customHeight="1" thickBot="1" x14ac:dyDescent="0.35">
      <c r="B41" s="219">
        <f t="shared" si="1"/>
        <v>2040</v>
      </c>
      <c r="C41" s="419" t="s">
        <v>26</v>
      </c>
      <c r="D41" s="420"/>
      <c r="E41" s="47">
        <v>155800</v>
      </c>
      <c r="F41" s="17"/>
      <c r="H41" s="71"/>
      <c r="I41" s="418"/>
      <c r="J41" s="418"/>
      <c r="K41" s="72"/>
      <c r="M41" s="99" t="s">
        <v>85</v>
      </c>
    </row>
    <row r="42" spans="2:21" ht="13.5" customHeight="1" x14ac:dyDescent="0.3">
      <c r="B42" s="218">
        <f t="shared" si="1"/>
        <v>2041</v>
      </c>
      <c r="C42" s="414" t="s">
        <v>27</v>
      </c>
      <c r="D42" s="415"/>
      <c r="E42" s="47">
        <v>0</v>
      </c>
      <c r="F42" s="17"/>
      <c r="H42" s="347" t="s">
        <v>102</v>
      </c>
      <c r="I42" s="348"/>
      <c r="J42" s="348"/>
      <c r="K42" s="345"/>
      <c r="M42" s="426"/>
      <c r="N42" s="426"/>
      <c r="O42" s="426"/>
      <c r="P42" s="426"/>
      <c r="Q42" s="426"/>
      <c r="R42" s="426"/>
      <c r="S42" s="426"/>
      <c r="T42" s="426"/>
      <c r="U42" s="426"/>
    </row>
    <row r="43" spans="2:21" ht="13.4" customHeight="1" x14ac:dyDescent="0.3">
      <c r="B43" s="218">
        <f t="shared" si="1"/>
        <v>2042</v>
      </c>
      <c r="C43" s="414" t="s">
        <v>28</v>
      </c>
      <c r="D43" s="415"/>
      <c r="E43" s="47">
        <v>0</v>
      </c>
      <c r="H43" s="349"/>
      <c r="I43" s="350"/>
      <c r="J43" s="350"/>
      <c r="K43" s="346"/>
      <c r="M43" s="426"/>
      <c r="N43" s="426"/>
      <c r="O43" s="426"/>
      <c r="P43" s="426"/>
      <c r="Q43" s="426"/>
      <c r="R43" s="426"/>
      <c r="S43" s="426"/>
      <c r="T43" s="426"/>
      <c r="U43" s="426"/>
    </row>
    <row r="44" spans="2:21" ht="12.65" customHeight="1" x14ac:dyDescent="0.3">
      <c r="B44" s="218">
        <f t="shared" si="1"/>
        <v>2043</v>
      </c>
      <c r="C44" s="414" t="s">
        <v>29</v>
      </c>
      <c r="D44" s="415"/>
      <c r="E44" s="47">
        <v>0</v>
      </c>
      <c r="H44" s="407" t="s">
        <v>75</v>
      </c>
      <c r="I44" s="408"/>
      <c r="J44" s="408"/>
      <c r="K44" s="409"/>
      <c r="M44" s="427"/>
      <c r="N44" s="427"/>
      <c r="O44" s="427"/>
      <c r="P44" s="427"/>
      <c r="Q44" s="427"/>
      <c r="R44" s="427"/>
      <c r="S44" s="427"/>
      <c r="T44" s="427"/>
      <c r="U44" s="427"/>
    </row>
    <row r="45" spans="2:21" ht="12.65" customHeight="1" x14ac:dyDescent="0.3">
      <c r="B45" s="218">
        <f t="shared" si="1"/>
        <v>2044</v>
      </c>
      <c r="C45" s="414" t="s">
        <v>30</v>
      </c>
      <c r="D45" s="415"/>
      <c r="E45" s="47">
        <v>0</v>
      </c>
      <c r="H45" s="421" t="s">
        <v>76</v>
      </c>
      <c r="I45" s="422"/>
      <c r="J45" s="422"/>
      <c r="K45" s="423"/>
      <c r="M45" s="424"/>
      <c r="N45" s="424"/>
      <c r="O45" s="424"/>
      <c r="P45" s="424"/>
      <c r="Q45" s="424"/>
      <c r="R45" s="424"/>
      <c r="S45" s="424"/>
      <c r="T45" s="424"/>
      <c r="U45" s="424"/>
    </row>
    <row r="46" spans="2:21" ht="12.65" customHeight="1" x14ac:dyDescent="0.3">
      <c r="B46" s="220">
        <f t="shared" si="1"/>
        <v>2045</v>
      </c>
      <c r="C46" s="419" t="s">
        <v>31</v>
      </c>
      <c r="D46" s="420"/>
      <c r="E46" s="47">
        <v>0</v>
      </c>
      <c r="H46" s="407" t="s">
        <v>81</v>
      </c>
      <c r="I46" s="408"/>
      <c r="J46" s="408"/>
      <c r="K46" s="409"/>
      <c r="M46" s="425">
        <v>0</v>
      </c>
      <c r="N46" s="425"/>
      <c r="O46" s="425"/>
      <c r="P46" s="425"/>
      <c r="Q46" s="425"/>
      <c r="R46" s="425"/>
      <c r="S46" s="425"/>
      <c r="T46" s="425"/>
      <c r="U46" s="425"/>
    </row>
    <row r="47" spans="2:21" ht="12.65" customHeight="1" x14ac:dyDescent="0.3">
      <c r="B47" s="221">
        <f t="shared" si="1"/>
        <v>2046</v>
      </c>
      <c r="C47" s="414" t="s">
        <v>68</v>
      </c>
      <c r="D47" s="415"/>
      <c r="E47" s="47">
        <v>0</v>
      </c>
      <c r="H47" s="407" t="s">
        <v>79</v>
      </c>
      <c r="I47" s="408"/>
      <c r="J47" s="408"/>
      <c r="K47" s="409"/>
      <c r="M47" s="425"/>
      <c r="N47" s="425"/>
      <c r="O47" s="425"/>
      <c r="P47" s="425"/>
      <c r="Q47" s="425"/>
      <c r="R47" s="425"/>
      <c r="S47" s="425"/>
      <c r="T47" s="425"/>
      <c r="U47" s="425"/>
    </row>
    <row r="48" spans="2:21" ht="12.65" customHeight="1" thickBot="1" x14ac:dyDescent="0.35">
      <c r="B48" s="221">
        <f t="shared" si="1"/>
        <v>2047</v>
      </c>
      <c r="C48" s="414" t="s">
        <v>67</v>
      </c>
      <c r="D48" s="415"/>
      <c r="E48" s="47">
        <v>0</v>
      </c>
      <c r="H48" s="127"/>
      <c r="I48" s="416"/>
      <c r="J48" s="416"/>
      <c r="K48" s="129"/>
      <c r="M48" s="425">
        <v>0</v>
      </c>
      <c r="N48" s="425"/>
      <c r="O48" s="425"/>
      <c r="P48" s="425"/>
      <c r="Q48" s="425"/>
      <c r="R48" s="425"/>
      <c r="S48" s="425"/>
      <c r="T48" s="425"/>
      <c r="U48" s="425"/>
    </row>
    <row r="49" spans="2:21" ht="12.65" customHeight="1" thickBot="1" x14ac:dyDescent="0.35">
      <c r="B49" s="221">
        <f t="shared" si="1"/>
        <v>2048</v>
      </c>
      <c r="C49" s="414" t="s">
        <v>66</v>
      </c>
      <c r="D49" s="415"/>
      <c r="E49" s="47">
        <v>0</v>
      </c>
      <c r="H49" s="411" t="s">
        <v>71</v>
      </c>
      <c r="I49" s="428"/>
      <c r="J49" s="74">
        <f>IF(D21=0,0,-E25/((E57-D23)/D21))</f>
        <v>10.617760617760618</v>
      </c>
      <c r="K49" s="130" t="s">
        <v>20</v>
      </c>
      <c r="M49" s="425">
        <v>0</v>
      </c>
      <c r="N49" s="425"/>
      <c r="O49" s="425"/>
      <c r="P49" s="425"/>
      <c r="Q49" s="425"/>
      <c r="R49" s="425"/>
      <c r="S49" s="425"/>
      <c r="T49" s="425"/>
      <c r="U49" s="425"/>
    </row>
    <row r="50" spans="2:21" ht="12.65" customHeight="1" thickBot="1" x14ac:dyDescent="0.35">
      <c r="B50" s="221">
        <f t="shared" si="1"/>
        <v>2049</v>
      </c>
      <c r="C50" s="414" t="s">
        <v>65</v>
      </c>
      <c r="D50" s="415"/>
      <c r="E50" s="47">
        <v>0</v>
      </c>
      <c r="H50" s="131"/>
      <c r="I50" s="417"/>
      <c r="J50" s="417"/>
      <c r="K50" s="132"/>
      <c r="M50" s="425"/>
      <c r="N50" s="425"/>
      <c r="O50" s="425"/>
      <c r="P50" s="425"/>
      <c r="Q50" s="425"/>
      <c r="R50" s="425"/>
      <c r="S50" s="425"/>
      <c r="T50" s="425"/>
      <c r="U50" s="425"/>
    </row>
    <row r="51" spans="2:21" ht="12.65" customHeight="1" thickBot="1" x14ac:dyDescent="0.35">
      <c r="B51" s="222">
        <f t="shared" si="1"/>
        <v>2050</v>
      </c>
      <c r="C51" s="419" t="s">
        <v>64</v>
      </c>
      <c r="D51" s="420"/>
      <c r="E51" s="47">
        <v>0</v>
      </c>
      <c r="F51" s="33"/>
      <c r="I51" s="432"/>
      <c r="J51" s="432"/>
      <c r="K51" s="75"/>
      <c r="M51" s="425">
        <v>0</v>
      </c>
      <c r="N51" s="425"/>
      <c r="O51" s="425"/>
      <c r="P51" s="425"/>
      <c r="Q51" s="425"/>
      <c r="R51" s="425"/>
      <c r="S51" s="425"/>
      <c r="T51" s="425"/>
      <c r="U51" s="425"/>
    </row>
    <row r="52" spans="2:21" ht="12.65" customHeight="1" x14ac:dyDescent="0.3">
      <c r="B52" s="221">
        <f t="shared" si="1"/>
        <v>2051</v>
      </c>
      <c r="C52" s="414" t="s">
        <v>63</v>
      </c>
      <c r="D52" s="415"/>
      <c r="E52" s="47">
        <v>0</v>
      </c>
      <c r="F52" s="33"/>
      <c r="H52" s="329" t="s">
        <v>72</v>
      </c>
      <c r="I52" s="330"/>
      <c r="J52" s="330"/>
      <c r="K52" s="327"/>
      <c r="M52" s="425"/>
      <c r="N52" s="425"/>
      <c r="O52" s="425"/>
      <c r="P52" s="425"/>
      <c r="Q52" s="425"/>
      <c r="R52" s="425"/>
      <c r="S52" s="425"/>
      <c r="T52" s="425"/>
      <c r="U52" s="425"/>
    </row>
    <row r="53" spans="2:21" ht="12.65" customHeight="1" x14ac:dyDescent="0.3">
      <c r="B53" s="221">
        <f t="shared" si="1"/>
        <v>2052</v>
      </c>
      <c r="C53" s="414" t="s">
        <v>62</v>
      </c>
      <c r="D53" s="415"/>
      <c r="E53" s="47">
        <v>0</v>
      </c>
      <c r="F53" s="33"/>
      <c r="H53" s="331"/>
      <c r="I53" s="332"/>
      <c r="J53" s="332"/>
      <c r="K53" s="328"/>
      <c r="M53" s="425"/>
      <c r="N53" s="425"/>
      <c r="O53" s="425"/>
      <c r="P53" s="425"/>
      <c r="Q53" s="425"/>
      <c r="R53" s="425"/>
      <c r="S53" s="425"/>
      <c r="T53" s="425"/>
      <c r="U53" s="425"/>
    </row>
    <row r="54" spans="2:21" ht="12.65" customHeight="1" x14ac:dyDescent="0.3">
      <c r="B54" s="221">
        <f t="shared" si="1"/>
        <v>2053</v>
      </c>
      <c r="C54" s="414" t="s">
        <v>61</v>
      </c>
      <c r="D54" s="415"/>
      <c r="E54" s="47">
        <v>0</v>
      </c>
      <c r="F54" s="33"/>
      <c r="H54" s="429" t="s">
        <v>82</v>
      </c>
      <c r="I54" s="430"/>
      <c r="J54" s="430"/>
      <c r="K54" s="431"/>
      <c r="M54" s="425"/>
      <c r="N54" s="425"/>
      <c r="O54" s="425"/>
      <c r="P54" s="425"/>
      <c r="Q54" s="425"/>
      <c r="R54" s="425"/>
      <c r="S54" s="425"/>
      <c r="T54" s="425"/>
      <c r="U54" s="425"/>
    </row>
    <row r="55" spans="2:21" ht="12.65" customHeight="1" x14ac:dyDescent="0.3">
      <c r="B55" s="221">
        <f t="shared" si="1"/>
        <v>2054</v>
      </c>
      <c r="C55" s="414" t="s">
        <v>60</v>
      </c>
      <c r="D55" s="415"/>
      <c r="E55" s="47">
        <v>0</v>
      </c>
      <c r="F55" s="33"/>
      <c r="H55" s="429" t="s">
        <v>78</v>
      </c>
      <c r="I55" s="430"/>
      <c r="J55" s="430"/>
      <c r="K55" s="431"/>
      <c r="M55" s="425"/>
      <c r="N55" s="425"/>
      <c r="O55" s="425"/>
      <c r="P55" s="425"/>
      <c r="Q55" s="425"/>
      <c r="R55" s="425"/>
      <c r="S55" s="425"/>
      <c r="T55" s="425"/>
      <c r="U55" s="425"/>
    </row>
    <row r="56" spans="2:21" ht="12.65" customHeight="1" x14ac:dyDescent="0.3">
      <c r="B56" s="221">
        <f t="shared" si="1"/>
        <v>2055</v>
      </c>
      <c r="C56" s="414" t="s">
        <v>59</v>
      </c>
      <c r="D56" s="415"/>
      <c r="E56" s="47">
        <v>0</v>
      </c>
      <c r="F56" s="33"/>
      <c r="H56" s="429" t="s">
        <v>77</v>
      </c>
      <c r="I56" s="430"/>
      <c r="J56" s="430"/>
      <c r="K56" s="431"/>
      <c r="M56" s="425"/>
      <c r="N56" s="425"/>
      <c r="O56" s="425"/>
      <c r="P56" s="425"/>
      <c r="Q56" s="425"/>
      <c r="R56" s="425"/>
      <c r="S56" s="425"/>
      <c r="T56" s="425"/>
      <c r="U56" s="425"/>
    </row>
    <row r="57" spans="2:21" ht="16.399999999999999" customHeight="1" x14ac:dyDescent="0.3">
      <c r="B57" s="17"/>
      <c r="C57" s="433" t="s">
        <v>0</v>
      </c>
      <c r="D57" s="434"/>
      <c r="E57" s="48">
        <f>SUM(E27:E56)</f>
        <v>877000</v>
      </c>
      <c r="F57" s="33"/>
      <c r="H57" s="137"/>
      <c r="I57" s="122"/>
      <c r="J57" s="122"/>
      <c r="K57" s="118"/>
      <c r="M57" s="425"/>
      <c r="N57" s="425"/>
      <c r="O57" s="425"/>
      <c r="P57" s="425"/>
      <c r="Q57" s="425"/>
      <c r="R57" s="425"/>
      <c r="S57" s="425"/>
      <c r="T57" s="425"/>
      <c r="U57" s="425"/>
    </row>
    <row r="58" spans="2:21" ht="12.65" customHeight="1" x14ac:dyDescent="0.3">
      <c r="C58" s="17"/>
      <c r="D58" s="17"/>
      <c r="E58" s="33"/>
      <c r="F58" s="33"/>
      <c r="H58" s="435" t="s">
        <v>73</v>
      </c>
      <c r="I58" s="436"/>
      <c r="J58" s="76">
        <f>IF(D21=0,0,((E57-D23)/D21-(-E25-D23)/D21)/((-E25+D23)/2))</f>
        <v>6.7076923076923076E-2</v>
      </c>
      <c r="K58" s="118"/>
      <c r="M58" s="425"/>
      <c r="N58" s="425"/>
      <c r="O58" s="425"/>
      <c r="P58" s="425"/>
      <c r="Q58" s="425"/>
      <c r="R58" s="425"/>
      <c r="S58" s="425"/>
      <c r="T58" s="425"/>
      <c r="U58" s="425"/>
    </row>
    <row r="59" spans="2:21" ht="12.65" customHeight="1" thickBot="1" x14ac:dyDescent="0.35">
      <c r="C59" s="17"/>
      <c r="D59" s="17"/>
      <c r="E59" s="33"/>
      <c r="F59" s="33"/>
      <c r="H59" s="123"/>
      <c r="I59" s="124"/>
      <c r="J59" s="124"/>
      <c r="K59" s="121"/>
      <c r="M59" s="425"/>
      <c r="N59" s="425"/>
      <c r="O59" s="425"/>
      <c r="P59" s="425"/>
      <c r="Q59" s="425"/>
      <c r="R59" s="425"/>
      <c r="S59" s="425"/>
      <c r="T59" s="425"/>
      <c r="U59" s="425"/>
    </row>
    <row r="60" spans="2:21" ht="12.65" customHeight="1" x14ac:dyDescent="0.3">
      <c r="C60" s="17"/>
      <c r="D60" s="17"/>
      <c r="E60" s="33"/>
      <c r="F60" s="33"/>
      <c r="I60" s="77"/>
      <c r="J60" s="77"/>
      <c r="K60" s="75"/>
      <c r="M60" s="425"/>
      <c r="N60" s="425"/>
      <c r="O60" s="425"/>
      <c r="P60" s="425"/>
      <c r="Q60" s="425"/>
      <c r="R60" s="425"/>
      <c r="S60" s="425"/>
      <c r="T60" s="425"/>
      <c r="U60" s="425"/>
    </row>
    <row r="61" spans="2:21" ht="12.65" customHeight="1" x14ac:dyDescent="0.3">
      <c r="C61" s="17"/>
      <c r="D61" s="17"/>
      <c r="E61" s="33"/>
      <c r="F61" s="33"/>
      <c r="I61" s="77"/>
      <c r="J61" s="77"/>
      <c r="K61" s="75"/>
      <c r="M61" s="425"/>
      <c r="N61" s="425"/>
      <c r="O61" s="425"/>
      <c r="P61" s="425"/>
      <c r="Q61" s="425"/>
      <c r="R61" s="425"/>
      <c r="S61" s="425"/>
      <c r="T61" s="425"/>
      <c r="U61" s="425"/>
    </row>
    <row r="62" spans="2:21" ht="12.65" customHeight="1" x14ac:dyDescent="0.3">
      <c r="C62" s="17"/>
      <c r="D62" s="17"/>
      <c r="E62" s="33"/>
      <c r="F62" s="33"/>
      <c r="I62" s="77"/>
      <c r="J62" s="77"/>
      <c r="K62" s="80"/>
      <c r="M62" s="425"/>
      <c r="N62" s="425"/>
      <c r="O62" s="425"/>
      <c r="P62" s="425"/>
      <c r="Q62" s="425"/>
      <c r="R62" s="425"/>
      <c r="S62" s="425"/>
      <c r="T62" s="425"/>
      <c r="U62" s="425"/>
    </row>
    <row r="63" spans="2:21" ht="12.65" customHeight="1" x14ac:dyDescent="0.3">
      <c r="C63" s="17"/>
      <c r="D63" s="17"/>
      <c r="E63" s="33"/>
      <c r="F63" s="33"/>
      <c r="I63" s="77"/>
      <c r="J63" s="77"/>
      <c r="K63" s="162"/>
      <c r="M63" s="425"/>
      <c r="N63" s="425"/>
      <c r="O63" s="425"/>
      <c r="P63" s="425"/>
      <c r="Q63" s="425"/>
      <c r="R63" s="425"/>
      <c r="S63" s="425"/>
      <c r="T63" s="425"/>
      <c r="U63" s="425"/>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16" t="s">
        <v>48</v>
      </c>
      <c r="C65" s="316"/>
      <c r="D65" s="316"/>
      <c r="E65" s="316"/>
      <c r="F65" s="316"/>
      <c r="G65" s="316"/>
      <c r="H65" s="316"/>
      <c r="I65" s="316"/>
      <c r="J65" s="316"/>
      <c r="K65" s="316"/>
      <c r="M65" s="59"/>
      <c r="N65" s="59"/>
      <c r="O65" s="59"/>
      <c r="P65" s="59"/>
      <c r="Q65" s="59"/>
      <c r="R65" s="59"/>
      <c r="S65" s="59"/>
      <c r="T65" s="59"/>
      <c r="U65" s="59"/>
    </row>
    <row r="66" spans="2:21" ht="12" customHeight="1" x14ac:dyDescent="0.3">
      <c r="B66" s="384" t="s">
        <v>50</v>
      </c>
      <c r="C66" s="384"/>
      <c r="D66" s="384"/>
      <c r="E66" s="384"/>
      <c r="F66" s="384"/>
      <c r="G66" s="384"/>
      <c r="H66" s="384"/>
      <c r="I66" s="384"/>
      <c r="J66" s="384"/>
      <c r="K66" s="384"/>
      <c r="M66" s="2"/>
      <c r="N66" s="2"/>
      <c r="O66" s="2"/>
      <c r="P66" s="2"/>
      <c r="Q66" s="2"/>
      <c r="R66" s="2"/>
      <c r="S66" s="2"/>
      <c r="T66" s="2"/>
      <c r="U66" s="2"/>
    </row>
    <row r="67" spans="2:21" ht="12.65" customHeight="1" x14ac:dyDescent="0.3">
      <c r="B67" s="384" t="s">
        <v>49</v>
      </c>
      <c r="C67" s="384"/>
      <c r="D67" s="384"/>
      <c r="E67" s="384"/>
      <c r="F67" s="384"/>
      <c r="G67" s="384"/>
      <c r="H67" s="384"/>
      <c r="I67" s="384"/>
      <c r="J67" s="384"/>
      <c r="K67" s="384"/>
      <c r="M67" s="59"/>
      <c r="N67" s="59"/>
      <c r="O67" s="59">
        <v>0</v>
      </c>
      <c r="P67" s="59"/>
      <c r="Q67" s="59"/>
      <c r="R67" s="59"/>
      <c r="S67" s="59"/>
      <c r="T67" s="59"/>
      <c r="U67" s="59"/>
    </row>
    <row r="68" spans="2:21" ht="12.65" customHeight="1" x14ac:dyDescent="0.3">
      <c r="B68" s="43"/>
      <c r="C68" s="319"/>
      <c r="D68" s="319"/>
      <c r="F68" s="30"/>
      <c r="G68" s="319"/>
      <c r="H68" s="319"/>
      <c r="I68" s="319"/>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8"/>
      <c r="C72" s="318"/>
      <c r="D72" s="318"/>
      <c r="E72" s="53"/>
      <c r="F72" s="53"/>
      <c r="G72" s="53"/>
      <c r="H72" s="53"/>
      <c r="I72" s="53"/>
      <c r="J72" s="53"/>
      <c r="K72" s="53"/>
      <c r="L72" s="53"/>
      <c r="M72" s="59"/>
      <c r="N72" s="59"/>
      <c r="O72" s="59"/>
      <c r="P72" s="59"/>
      <c r="Q72" s="59"/>
      <c r="R72" s="59"/>
      <c r="S72" s="59"/>
      <c r="T72" s="59"/>
      <c r="U72" s="59"/>
    </row>
    <row r="73" spans="2:21" ht="12.65" customHeight="1" x14ac:dyDescent="0.3">
      <c r="B73" s="43"/>
      <c r="C73" s="319"/>
      <c r="D73" s="319"/>
      <c r="E73" s="52"/>
      <c r="F73" s="30"/>
      <c r="G73" s="319"/>
      <c r="H73" s="319"/>
      <c r="I73" s="319"/>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9"/>
      <c r="D80" s="319"/>
      <c r="E80" s="319"/>
      <c r="F80" s="319"/>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14"/>
      <c r="E87" s="315"/>
      <c r="F87" s="315"/>
      <c r="G87" s="315"/>
      <c r="H87" s="315"/>
      <c r="I87" s="315"/>
    </row>
    <row r="88" spans="2:21" x14ac:dyDescent="0.3">
      <c r="D88" s="312"/>
      <c r="E88" s="312"/>
      <c r="F88" s="312"/>
      <c r="G88" s="312"/>
      <c r="H88" s="312"/>
      <c r="I88" s="312"/>
    </row>
    <row r="89" spans="2:21" x14ac:dyDescent="0.3">
      <c r="D89" s="313"/>
      <c r="E89" s="313"/>
      <c r="F89" s="313"/>
      <c r="G89" s="313"/>
      <c r="I89" s="36"/>
    </row>
    <row r="91" spans="2:21" x14ac:dyDescent="0.3">
      <c r="D91" s="314"/>
      <c r="E91" s="315"/>
      <c r="F91" s="315"/>
      <c r="G91" s="315"/>
      <c r="H91" s="315"/>
      <c r="I91" s="315"/>
    </row>
    <row r="92" spans="2:21" x14ac:dyDescent="0.3">
      <c r="D92" s="312"/>
      <c r="E92" s="312"/>
      <c r="F92" s="312"/>
      <c r="G92" s="312"/>
      <c r="H92" s="312"/>
      <c r="I92" s="312"/>
    </row>
    <row r="93" spans="2:21" x14ac:dyDescent="0.3">
      <c r="D93" s="313"/>
      <c r="E93" s="313"/>
      <c r="F93" s="313"/>
      <c r="G93" s="313"/>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11"/>
      <c r="C103" s="311"/>
      <c r="D103" s="311"/>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2025-01-29T06:13:40Z</cp:lastPrinted>
  <dcterms:created xsi:type="dcterms:W3CDTF">2006-12-22T12:34:17Z</dcterms:created>
  <dcterms:modified xsi:type="dcterms:W3CDTF">2025-01-29T06:19:56Z</dcterms:modified>
</cp:coreProperties>
</file>