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Företagstolken\Nya moduler\"/>
    </mc:Choice>
  </mc:AlternateContent>
  <xr:revisionPtr revIDLastSave="0" documentId="13_ncr:1_{B5668C08-1514-424D-892D-12F194F08ECC}" xr6:coauthVersionLast="47" xr6:coauthVersionMax="47" xr10:uidLastSave="{00000000-0000-0000-0000-000000000000}"/>
  <workbookProtection workbookAlgorithmName="SHA-512" workbookHashValue="dwMC7fTIwh8b0qLUooIiy7SmfP9e/QXClbXTn9j5fAPx3RGNtHeZeksXfIZK/EL0mfZZQ8WXlUYwdoHOjEHatw==" workbookSaltValue="9I6Qn4as/eKWT/sLu91QCQ==" workbookSpinCount="100000" lockStructure="1"/>
  <bookViews>
    <workbookView xWindow="-103" yWindow="-103" windowWidth="33120" windowHeight="18120" xr2:uid="{00000000-000D-0000-FFFF-FFFF00000000}"/>
  </bookViews>
  <sheets>
    <sheet name="Prissättningsräknäre" sheetId="1" r:id="rId1"/>
    <sheet name="Exemplet" sheetId="2" r:id="rId2"/>
  </sheets>
  <definedNames>
    <definedName name="_xlnm.Print_Area" localSheetId="1">Exemplet!$B$1:$G$86</definedName>
    <definedName name="_xlnm.Print_Area" localSheetId="0">Prissättningsräknäre!$B$2:$G$58,Prissättningsräknäre!$B$60:$G$115</definedName>
    <definedName name="_xlnm.Print_Titles" localSheetId="0">Prissättningsräknäre!$B:$G,Prissättningsräknäre!$1:$11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D27" i="1"/>
  <c r="E27" i="1"/>
  <c r="F27" i="1"/>
  <c r="G27" i="1"/>
  <c r="D51" i="2" l="1"/>
  <c r="E51" i="2"/>
  <c r="B64" i="2"/>
  <c r="C64" i="2" s="1"/>
  <c r="E63" i="2"/>
  <c r="E64" i="2" s="1"/>
  <c r="C63" i="2"/>
  <c r="G51" i="2"/>
  <c r="F51" i="2"/>
  <c r="G40" i="2"/>
  <c r="F40" i="2"/>
  <c r="E40" i="2"/>
  <c r="D49" i="2"/>
  <c r="D23" i="2"/>
  <c r="D29" i="2" s="1"/>
  <c r="G19" i="2"/>
  <c r="F19" i="2"/>
  <c r="F34" i="2" s="1"/>
  <c r="E19" i="2"/>
  <c r="E34" i="2" s="1"/>
  <c r="D19" i="2"/>
  <c r="D34" i="2" s="1"/>
  <c r="G17" i="2"/>
  <c r="F17" i="2"/>
  <c r="E17" i="2"/>
  <c r="D17" i="2"/>
  <c r="F15" i="2"/>
  <c r="E15" i="2"/>
  <c r="D15" i="2"/>
  <c r="G23" i="2" l="1"/>
  <c r="G52" i="2"/>
  <c r="F52" i="2"/>
  <c r="F23" i="2"/>
  <c r="F41" i="2" s="1"/>
  <c r="D50" i="2"/>
  <c r="D32" i="2"/>
  <c r="D53" i="2"/>
  <c r="D54" i="2" s="1"/>
  <c r="E23" i="2"/>
  <c r="E52" i="2"/>
  <c r="D24" i="2"/>
  <c r="D63" i="2"/>
  <c r="D35" i="2"/>
  <c r="D36" i="2" s="1"/>
  <c r="D30" i="2"/>
  <c r="D40" i="2"/>
  <c r="D41" i="2" s="1"/>
  <c r="D64" i="2"/>
  <c r="E65" i="2"/>
  <c r="F64" i="2"/>
  <c r="G64" i="2" s="1"/>
  <c r="E49" i="2"/>
  <c r="F49" i="2"/>
  <c r="G34" i="2"/>
  <c r="G49" i="2"/>
  <c r="F63" i="2"/>
  <c r="G63" i="2" s="1"/>
  <c r="B65" i="2"/>
  <c r="D43" i="2"/>
  <c r="D52" i="2"/>
  <c r="E43" i="2"/>
  <c r="F43" i="2"/>
  <c r="G43" i="2"/>
  <c r="E49" i="1"/>
  <c r="F49" i="1"/>
  <c r="G49" i="1"/>
  <c r="D49" i="1"/>
  <c r="G29" i="2" l="1"/>
  <c r="G30" i="2" s="1"/>
  <c r="G32" i="2"/>
  <c r="G44" i="2"/>
  <c r="G45" i="2" s="1"/>
  <c r="G41" i="2"/>
  <c r="D44" i="2"/>
  <c r="D45" i="2" s="1"/>
  <c r="F29" i="2"/>
  <c r="F30" i="2" s="1"/>
  <c r="F44" i="2"/>
  <c r="F45" i="2" s="1"/>
  <c r="F32" i="2"/>
  <c r="G50" i="2"/>
  <c r="G53" i="2"/>
  <c r="G54" i="2" s="1"/>
  <c r="G35" i="2"/>
  <c r="G36" i="2" s="1"/>
  <c r="G24" i="2"/>
  <c r="F50" i="2"/>
  <c r="F53" i="2"/>
  <c r="F54" i="2" s="1"/>
  <c r="F35" i="2"/>
  <c r="F36" i="2" s="1"/>
  <c r="F24" i="2"/>
  <c r="E29" i="2"/>
  <c r="E30" i="2" s="1"/>
  <c r="E44" i="2"/>
  <c r="E45" i="2" s="1"/>
  <c r="E32" i="2"/>
  <c r="E41" i="2"/>
  <c r="E50" i="2"/>
  <c r="E53" i="2"/>
  <c r="E54" i="2" s="1"/>
  <c r="E35" i="2"/>
  <c r="E36" i="2" s="1"/>
  <c r="E24" i="2"/>
  <c r="D57" i="2"/>
  <c r="D58" i="2" s="1"/>
  <c r="C65" i="2"/>
  <c r="D65" i="2" s="1"/>
  <c r="B66" i="2"/>
  <c r="F65" i="2"/>
  <c r="G65" i="2" s="1"/>
  <c r="E66" i="2"/>
  <c r="E53" i="1"/>
  <c r="F53" i="1"/>
  <c r="G53" i="1"/>
  <c r="F51" i="1"/>
  <c r="G51" i="1"/>
  <c r="D51" i="1"/>
  <c r="G57" i="2" l="1"/>
  <c r="G58" i="2" s="1"/>
  <c r="F57" i="2"/>
  <c r="F58" i="2" s="1"/>
  <c r="E57" i="2"/>
  <c r="E58" i="2" s="1"/>
  <c r="B67" i="2"/>
  <c r="C66" i="2"/>
  <c r="D66" i="2" s="1"/>
  <c r="E67" i="2"/>
  <c r="F66" i="2"/>
  <c r="G66" i="2" s="1"/>
  <c r="E40" i="1"/>
  <c r="F40" i="1"/>
  <c r="G40" i="1"/>
  <c r="G41" i="1" s="1"/>
  <c r="D40" i="1"/>
  <c r="E19" i="1"/>
  <c r="E34" i="1" s="1"/>
  <c r="F19" i="1"/>
  <c r="F23" i="1" s="1"/>
  <c r="F35" i="1" s="1"/>
  <c r="G19" i="1"/>
  <c r="E17" i="1"/>
  <c r="F17" i="1"/>
  <c r="G17" i="1"/>
  <c r="D17" i="1"/>
  <c r="D19" i="1"/>
  <c r="D23" i="1" s="1"/>
  <c r="E51" i="1"/>
  <c r="D53" i="1"/>
  <c r="D15" i="1"/>
  <c r="C63" i="1"/>
  <c r="B64" i="1"/>
  <c r="C64" i="1" s="1"/>
  <c r="E15" i="1"/>
  <c r="F50" i="1"/>
  <c r="F15" i="1"/>
  <c r="E50" i="1"/>
  <c r="G15" i="1"/>
  <c r="E68" i="2" l="1"/>
  <c r="F67" i="2"/>
  <c r="G67" i="2" s="1"/>
  <c r="C67" i="2"/>
  <c r="D67" i="2" s="1"/>
  <c r="B68" i="2"/>
  <c r="D63" i="1"/>
  <c r="D24" i="1"/>
  <c r="D64" i="1"/>
  <c r="F41" i="1"/>
  <c r="F32" i="1"/>
  <c r="G23" i="1"/>
  <c r="G32" i="1" s="1"/>
  <c r="G34" i="1"/>
  <c r="F34" i="1"/>
  <c r="D54" i="1"/>
  <c r="D52" i="1"/>
  <c r="D43" i="1"/>
  <c r="D34" i="1"/>
  <c r="D32" i="1"/>
  <c r="D44" i="1"/>
  <c r="D45" i="1" s="1"/>
  <c r="D41" i="1"/>
  <c r="D35" i="1"/>
  <c r="D36" i="1" s="1"/>
  <c r="D50" i="1"/>
  <c r="E43" i="1"/>
  <c r="F24" i="1"/>
  <c r="F29" i="1"/>
  <c r="F30" i="1" s="1"/>
  <c r="E23" i="1"/>
  <c r="B65" i="1"/>
  <c r="D29" i="1"/>
  <c r="D30" i="1" s="1"/>
  <c r="E52" i="1"/>
  <c r="E69" i="2" l="1"/>
  <c r="F68" i="2"/>
  <c r="G68" i="2" s="1"/>
  <c r="C68" i="2"/>
  <c r="D68" i="2" s="1"/>
  <c r="B69" i="2"/>
  <c r="G24" i="1"/>
  <c r="G29" i="1"/>
  <c r="G30" i="1" s="1"/>
  <c r="G50" i="1"/>
  <c r="G35" i="1"/>
  <c r="G36" i="1" s="1"/>
  <c r="E54" i="1"/>
  <c r="E41" i="1"/>
  <c r="E44" i="1"/>
  <c r="E45" i="1" s="1"/>
  <c r="E32" i="1"/>
  <c r="E35" i="1"/>
  <c r="F43" i="1"/>
  <c r="D57" i="1"/>
  <c r="D58" i="1" s="1"/>
  <c r="F44" i="1"/>
  <c r="F45" i="1" s="1"/>
  <c r="F36" i="1"/>
  <c r="C65" i="1"/>
  <c r="D65" i="1" s="1"/>
  <c r="B66" i="1"/>
  <c r="E29" i="1"/>
  <c r="E30" i="1" s="1"/>
  <c r="E24" i="1"/>
  <c r="C69" i="2" l="1"/>
  <c r="D69" i="2" s="1"/>
  <c r="B70" i="2"/>
  <c r="F69" i="2"/>
  <c r="G69" i="2" s="1"/>
  <c r="E70" i="2"/>
  <c r="F52" i="1"/>
  <c r="F54" i="1"/>
  <c r="F57" i="1" s="1"/>
  <c r="F58" i="1" s="1"/>
  <c r="G52" i="1"/>
  <c r="G44" i="1"/>
  <c r="G45" i="1" s="1"/>
  <c r="G43" i="1"/>
  <c r="B67" i="1"/>
  <c r="C66" i="1"/>
  <c r="D66" i="1" s="1"/>
  <c r="E36" i="1"/>
  <c r="E57" i="1" s="1"/>
  <c r="E58" i="1" s="1"/>
  <c r="E71" i="2" l="1"/>
  <c r="F70" i="2"/>
  <c r="G70" i="2" s="1"/>
  <c r="C70" i="2"/>
  <c r="D70" i="2" s="1"/>
  <c r="B71" i="2"/>
  <c r="G54" i="1"/>
  <c r="G57" i="1" s="1"/>
  <c r="G58" i="1" s="1"/>
  <c r="B68" i="1"/>
  <c r="C67" i="1"/>
  <c r="D67" i="1" s="1"/>
  <c r="C71" i="2" l="1"/>
  <c r="D71" i="2" s="1"/>
  <c r="B72" i="2"/>
  <c r="E72" i="2"/>
  <c r="F71" i="2"/>
  <c r="G71" i="2" s="1"/>
  <c r="B69" i="1"/>
  <c r="C68" i="1"/>
  <c r="D68" i="1" s="1"/>
  <c r="C72" i="2" l="1"/>
  <c r="D72" i="2" s="1"/>
  <c r="B73" i="2"/>
  <c r="E73" i="2"/>
  <c r="F72" i="2"/>
  <c r="G72" i="2" s="1"/>
  <c r="B70" i="1"/>
  <c r="C69" i="1"/>
  <c r="D69" i="1" s="1"/>
  <c r="C73" i="2" l="1"/>
  <c r="D73" i="2" s="1"/>
  <c r="B74" i="2"/>
  <c r="F73" i="2"/>
  <c r="G73" i="2" s="1"/>
  <c r="E74" i="2"/>
  <c r="C70" i="1"/>
  <c r="D70" i="1" s="1"/>
  <c r="B71" i="1"/>
  <c r="B75" i="2" l="1"/>
  <c r="C74" i="2"/>
  <c r="D74" i="2" s="1"/>
  <c r="F74" i="2"/>
  <c r="G74" i="2" s="1"/>
  <c r="E75" i="2"/>
  <c r="B72" i="1"/>
  <c r="C71" i="1"/>
  <c r="D71" i="1" s="1"/>
  <c r="E76" i="2" l="1"/>
  <c r="F75" i="2"/>
  <c r="G75" i="2" s="1"/>
  <c r="C75" i="2"/>
  <c r="D75" i="2" s="1"/>
  <c r="B76" i="2"/>
  <c r="C72" i="1"/>
  <c r="D72" i="1" s="1"/>
  <c r="B73" i="1"/>
  <c r="C76" i="2" l="1"/>
  <c r="D76" i="2" s="1"/>
  <c r="B77" i="2"/>
  <c r="E77" i="2"/>
  <c r="F76" i="2"/>
  <c r="G76" i="2" s="1"/>
  <c r="B74" i="1"/>
  <c r="C73" i="1"/>
  <c r="D73" i="1" s="1"/>
  <c r="F77" i="2" l="1"/>
  <c r="G77" i="2" s="1"/>
  <c r="E78" i="2"/>
  <c r="C77" i="2"/>
  <c r="D77" i="2" s="1"/>
  <c r="B78" i="2"/>
  <c r="B75" i="1"/>
  <c r="C74" i="1"/>
  <c r="D74" i="1" s="1"/>
  <c r="B79" i="2" l="1"/>
  <c r="C78" i="2"/>
  <c r="D78" i="2" s="1"/>
  <c r="F78" i="2"/>
  <c r="G78" i="2" s="1"/>
  <c r="E79" i="2"/>
  <c r="C75" i="1"/>
  <c r="D75" i="1" s="1"/>
  <c r="B76" i="1"/>
  <c r="E80" i="2" l="1"/>
  <c r="F79" i="2"/>
  <c r="G79" i="2" s="1"/>
  <c r="C79" i="2"/>
  <c r="D79" i="2" s="1"/>
  <c r="B80" i="2"/>
  <c r="B77" i="1"/>
  <c r="C76" i="1"/>
  <c r="D76" i="1" s="1"/>
  <c r="E81" i="2" l="1"/>
  <c r="F80" i="2"/>
  <c r="G80" i="2" s="1"/>
  <c r="C80" i="2"/>
  <c r="D80" i="2" s="1"/>
  <c r="B81" i="2"/>
  <c r="C77" i="1"/>
  <c r="D77" i="1" s="1"/>
  <c r="B78" i="1"/>
  <c r="F81" i="2" l="1"/>
  <c r="G81" i="2" s="1"/>
  <c r="E82" i="2"/>
  <c r="C81" i="2"/>
  <c r="D81" i="2" s="1"/>
  <c r="B82" i="2"/>
  <c r="B79" i="1"/>
  <c r="C78" i="1"/>
  <c r="D78" i="1" s="1"/>
  <c r="B83" i="2" l="1"/>
  <c r="C82" i="2"/>
  <c r="D82" i="2" s="1"/>
  <c r="E83" i="2"/>
  <c r="F82" i="2"/>
  <c r="G82" i="2" s="1"/>
  <c r="B80" i="1"/>
  <c r="C79" i="1"/>
  <c r="D79" i="1" s="1"/>
  <c r="E84" i="2" l="1"/>
  <c r="F84" i="2" s="1"/>
  <c r="G84" i="2" s="1"/>
  <c r="F83" i="2"/>
  <c r="G83" i="2" s="1"/>
  <c r="C83" i="2"/>
  <c r="D83" i="2" s="1"/>
  <c r="B84" i="2"/>
  <c r="C80" i="1"/>
  <c r="D80" i="1" s="1"/>
  <c r="B81" i="1"/>
  <c r="C84" i="2" l="1"/>
  <c r="D84" i="2" s="1"/>
  <c r="B85" i="2"/>
  <c r="C81" i="1"/>
  <c r="D81" i="1" s="1"/>
  <c r="B82" i="1"/>
  <c r="B86" i="2" l="1"/>
  <c r="C86" i="2" s="1"/>
  <c r="D86" i="2" s="1"/>
  <c r="C85" i="2"/>
  <c r="D85" i="2" s="1"/>
  <c r="C82" i="1"/>
  <c r="D82" i="1" s="1"/>
  <c r="B83" i="1"/>
  <c r="B84" i="1" l="1"/>
  <c r="C83" i="1"/>
  <c r="D83" i="1" s="1"/>
  <c r="B85" i="1" l="1"/>
  <c r="C84" i="1"/>
  <c r="D84" i="1" s="1"/>
  <c r="C85" i="1" l="1"/>
  <c r="D85" i="1" s="1"/>
  <c r="B86" i="1"/>
  <c r="C86" i="1" l="1"/>
  <c r="D86" i="1" s="1"/>
  <c r="E63" i="1"/>
  <c r="F63" i="1" l="1"/>
  <c r="G63" i="1" s="1"/>
  <c r="E64" i="1"/>
  <c r="F64" i="1" l="1"/>
  <c r="G64" i="1" s="1"/>
  <c r="E65" i="1"/>
  <c r="F65" i="1" l="1"/>
  <c r="G65" i="1" s="1"/>
  <c r="E66" i="1"/>
  <c r="E67" i="1" l="1"/>
  <c r="F66" i="1"/>
  <c r="G66" i="1" s="1"/>
  <c r="E68" i="1" l="1"/>
  <c r="F67" i="1"/>
  <c r="G67" i="1" s="1"/>
  <c r="F68" i="1" l="1"/>
  <c r="G68" i="1" s="1"/>
  <c r="E69" i="1"/>
  <c r="F69" i="1" l="1"/>
  <c r="G69" i="1" s="1"/>
  <c r="E70" i="1"/>
  <c r="E71" i="1" l="1"/>
  <c r="F70" i="1"/>
  <c r="G70" i="1" s="1"/>
  <c r="E72" i="1" l="1"/>
  <c r="F71" i="1"/>
  <c r="G71" i="1" s="1"/>
  <c r="F72" i="1" l="1"/>
  <c r="G72" i="1" s="1"/>
  <c r="E73" i="1"/>
  <c r="E74" i="1" l="1"/>
  <c r="F73" i="1"/>
  <c r="G73" i="1" s="1"/>
  <c r="E75" i="1" l="1"/>
  <c r="F74" i="1"/>
  <c r="G74" i="1" s="1"/>
  <c r="F75" i="1" l="1"/>
  <c r="G75" i="1" s="1"/>
  <c r="E76" i="1"/>
  <c r="E77" i="1" l="1"/>
  <c r="F76" i="1"/>
  <c r="G76" i="1" s="1"/>
  <c r="F77" i="1" l="1"/>
  <c r="G77" i="1" s="1"/>
  <c r="E78" i="1"/>
  <c r="F78" i="1" l="1"/>
  <c r="G78" i="1" s="1"/>
  <c r="E79" i="1"/>
  <c r="E80" i="1" l="1"/>
  <c r="F79" i="1"/>
  <c r="G79" i="1" s="1"/>
  <c r="E81" i="1" l="1"/>
  <c r="F80" i="1"/>
  <c r="G80" i="1" s="1"/>
  <c r="F81" i="1" l="1"/>
  <c r="G81" i="1" s="1"/>
  <c r="E82" i="1"/>
  <c r="F82" i="1" l="1"/>
  <c r="G82" i="1" s="1"/>
  <c r="E83" i="1"/>
  <c r="E84" i="1" l="1"/>
  <c r="F84" i="1" s="1"/>
  <c r="G84" i="1" s="1"/>
  <c r="F83" i="1"/>
  <c r="G8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Företagstolken</author>
  </authors>
  <commentList>
    <comment ref="D28" authorId="0" shapeId="0" xr:uid="{2EBBEF03-E117-47AE-8B08-0B2D3854C6F5}">
      <text>
        <r>
          <rPr>
            <sz val="10"/>
            <color indexed="81"/>
            <rFont val="Tahoma"/>
            <family val="2"/>
          </rPr>
          <t xml:space="preserve">Försäljningspriset räknas uppifrån ner.
</t>
        </r>
        <r>
          <rPr>
            <b/>
            <sz val="10"/>
            <color indexed="81"/>
            <rFont val="Tahoma"/>
            <family val="2"/>
          </rPr>
          <t>Enligt formeln</t>
        </r>
        <r>
          <rPr>
            <sz val="10"/>
            <color indexed="81"/>
            <rFont val="Tahoma"/>
            <family val="2"/>
          </rPr>
          <t xml:space="preserve">
100 x köppriset / 100 - försäljningsbidrags-%
T.ex. Köppriset 80 € , försäljningsbidraget 35 %
        (100 x 80) / (100 - 35) = 123,08 €
</t>
        </r>
      </text>
    </comment>
  </commentList>
</comments>
</file>

<file path=xl/sharedStrings.xml><?xml version="1.0" encoding="utf-8"?>
<sst xmlns="http://schemas.openxmlformats.org/spreadsheetml/2006/main" count="114" uniqueCount="55">
  <si>
    <t xml:space="preserve"> </t>
  </si>
  <si>
    <t>TUOTTEEN NIMI</t>
  </si>
  <si>
    <t>Produkt</t>
  </si>
  <si>
    <t>Alternativ 1</t>
  </si>
  <si>
    <t>Alternativ 2</t>
  </si>
  <si>
    <t>Alternativ 3</t>
  </si>
  <si>
    <t xml:space="preserve"> KOSTNADER</t>
  </si>
  <si>
    <t xml:space="preserve"> - försäljningpris Moms 0 %</t>
  </si>
  <si>
    <t xml:space="preserve"> - försäljningpris inkl. Moms</t>
  </si>
  <si>
    <t xml:space="preserve"> - beslutad pris inkl. Moms</t>
  </si>
  <si>
    <t xml:space="preserve"> - varefter försäljningsbidrags-% är</t>
  </si>
  <si>
    <t xml:space="preserve"> SÄSONGFÖRSÄLJNING</t>
  </si>
  <si>
    <t xml:space="preserve"> - försäljningsandel av hela partiet (%)</t>
  </si>
  <si>
    <t xml:space="preserve"> - försäljningsvolym enheter </t>
  </si>
  <si>
    <t xml:space="preserve"> UTFÖRSÄLJNING</t>
  </si>
  <si>
    <t xml:space="preserve"> - pris/parti Moms 0 %</t>
  </si>
  <si>
    <t xml:space="preserve"> - pris Moms 0 %</t>
  </si>
  <si>
    <t xml:space="preserve"> FÖRSÄLJNINGSBIDRAG SAMMANLAGT</t>
  </si>
  <si>
    <t>PRISSÄTTNINGSTABELL INKL. MOMS</t>
  </si>
  <si>
    <t>VÄLJ ALTERNATIVET (produkt)</t>
  </si>
  <si>
    <t>Bidrags-%</t>
  </si>
  <si>
    <t>Faktor</t>
  </si>
  <si>
    <t>Försäljningspris</t>
  </si>
  <si>
    <t xml:space="preserve"> 1. Moms-%</t>
  </si>
  <si>
    <t xml:space="preserve"> 2. Inköpspriset/enhet Moms 0 %</t>
  </si>
  <si>
    <t xml:space="preserve"> 3. Inköpspriset/enhet inkl. Moms </t>
  </si>
  <si>
    <t xml:space="preserve"> 4. Parti (enheter)</t>
  </si>
  <si>
    <t xml:space="preserve"> 5. Parti sammanlagt Moms 0 % (Euro)</t>
  </si>
  <si>
    <t xml:space="preserve"> 6. Svinn-%</t>
  </si>
  <si>
    <t xml:space="preserve"> 7. Enheter till salu efter svinn</t>
  </si>
  <si>
    <t xml:space="preserve"> 8. Fraktkostnader/parti Moms 0 %</t>
  </si>
  <si>
    <t xml:space="preserve"> 9. Förpackningskostnader/parti Moms 0 %</t>
  </si>
  <si>
    <t xml:space="preserve"> 10. Övriga anskaffningskostn. Moms 0 %</t>
  </si>
  <si>
    <t xml:space="preserve"> 11. Anskaffningspris/enhet Moms 0 % </t>
  </si>
  <si>
    <t xml:space="preserve"> 12. Anskaffningspris/enhet inkl. Moms </t>
  </si>
  <si>
    <t xml:space="preserve"> 13. Moms-%</t>
  </si>
  <si>
    <t xml:space="preserve"> 14. Planerad försäjningsbidrags-%</t>
  </si>
  <si>
    <t xml:space="preserve"> 15. Försäljningsbidrag Euro/enhet</t>
  </si>
  <si>
    <t xml:space="preserve"> 16. Försäljningsbidrag sammanlagt</t>
  </si>
  <si>
    <t xml:space="preserve"> 17. Pris inkl. Moms</t>
  </si>
  <si>
    <t xml:space="preserve"> 18. Försäljningsbidrag Euro/enhet</t>
  </si>
  <si>
    <t xml:space="preserve"> 19. Försäljningsbidrag sammanlagt</t>
  </si>
  <si>
    <t xml:space="preserve"> 20.Pris inkl. Moms</t>
  </si>
  <si>
    <t xml:space="preserve"> 21. Försäljningsbidrag Euro/enhet</t>
  </si>
  <si>
    <t xml:space="preserve"> 22. Försäljningsbidrag sammanlagt</t>
  </si>
  <si>
    <t xml:space="preserve"> 23. Försäljningsbidrag Euro/enhet</t>
  </si>
  <si>
    <t xml:space="preserve"> 24. Försäljningsbidrag-% </t>
  </si>
  <si>
    <t xml:space="preserve"> REAFÖRSÄLJNING</t>
  </si>
  <si>
    <t xml:space="preserve">  UTFÖRSÄLJNING</t>
  </si>
  <si>
    <t>Gasgrill</t>
  </si>
  <si>
    <t>Gasgrill med kokplatta</t>
  </si>
  <si>
    <t>Gasgrill med kokplatta (alternativ 2)</t>
  </si>
  <si>
    <t>Gasgrill (alternativ 2)</t>
  </si>
  <si>
    <t xml:space="preserve">Anteckningar </t>
  </si>
  <si>
    <t xml:space="preserve"> 20. Pris inkl. Moms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</si>
</sst>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\ %"/>
    <numFmt numFmtId="165" formatCode="0.0"/>
    <numFmt numFmtId="166" formatCode="#,##0.00\ &quot;€&quot;"/>
    <numFmt numFmtId="167" formatCode="#,##0.000"/>
    <numFmt numFmtId="168" formatCode="#,##0.0"/>
  </numFmts>
  <fonts count="2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rgb="FF002060"/>
      <name val="Arial"/>
      <family val="2"/>
    </font>
    <font>
      <sz val="9"/>
      <color rgb="FF002060"/>
      <name val="Arial"/>
      <family val="2"/>
    </font>
    <font>
      <sz val="9"/>
      <color theme="1"/>
      <name val="Arial"/>
      <family val="2"/>
    </font>
    <font>
      <b/>
      <sz val="9"/>
      <color rgb="FF00206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sz val="8"/>
      <color rgb="FF002060"/>
      <name val="Arial"/>
      <family val="2"/>
    </font>
    <font>
      <b/>
      <sz val="8"/>
      <color rgb="FF002060"/>
      <name val="Arial"/>
      <family val="2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b/>
      <sz val="10"/>
      <color rgb="FF0070C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0" tint="-0.14999847407452621"/>
      </patternFill>
    </fill>
    <fill>
      <patternFill patternType="solid">
        <fgColor rgb="FF0152A1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indexed="64"/>
      </bottom>
      <diagonal/>
    </border>
    <border>
      <left/>
      <right/>
      <top style="medium">
        <color theme="0" tint="-0.499984740745262"/>
      </top>
      <bottom style="thin">
        <color indexed="64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" fontId="11" fillId="0" borderId="0" xfId="1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/>
      <protection hidden="1"/>
    </xf>
    <xf numFmtId="165" fontId="12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/>
    <xf numFmtId="9" fontId="13" fillId="0" borderId="6" xfId="0" applyNumberFormat="1" applyFont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9" fontId="13" fillId="3" borderId="6" xfId="0" applyNumberFormat="1" applyFont="1" applyFill="1" applyBorder="1" applyAlignment="1">
      <alignment horizontal="center" vertical="center"/>
    </xf>
    <xf numFmtId="167" fontId="13" fillId="3" borderId="1" xfId="0" applyNumberFormat="1" applyFont="1" applyFill="1" applyBorder="1" applyAlignment="1">
      <alignment horizontal="center" vertical="center"/>
    </xf>
    <xf numFmtId="9" fontId="13" fillId="3" borderId="8" xfId="0" applyNumberFormat="1" applyFont="1" applyFill="1" applyBorder="1" applyAlignment="1">
      <alignment horizontal="center" vertical="center"/>
    </xf>
    <xf numFmtId="167" fontId="13" fillId="3" borderId="9" xfId="0" applyNumberFormat="1" applyFont="1" applyFill="1" applyBorder="1" applyAlignment="1">
      <alignment horizontal="center" vertical="center"/>
    </xf>
    <xf numFmtId="4" fontId="14" fillId="0" borderId="0" xfId="1" applyNumberFormat="1" applyFont="1" applyFill="1" applyBorder="1" applyAlignment="1" applyProtection="1">
      <alignment horizontal="center" vertical="center"/>
      <protection hidden="1"/>
    </xf>
    <xf numFmtId="4" fontId="13" fillId="3" borderId="7" xfId="0" applyNumberFormat="1" applyFont="1" applyFill="1" applyBorder="1" applyAlignment="1">
      <alignment horizontal="center" vertical="center"/>
    </xf>
    <xf numFmtId="4" fontId="13" fillId="3" borderId="14" xfId="0" applyNumberFormat="1" applyFont="1" applyFill="1" applyBorder="1" applyAlignment="1">
      <alignment horizontal="center" vertical="center"/>
    </xf>
    <xf numFmtId="0" fontId="2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5" borderId="0" xfId="0" applyFont="1" applyFill="1"/>
    <xf numFmtId="0" fontId="9" fillId="0" borderId="0" xfId="0" applyFont="1" applyAlignment="1">
      <alignment horizontal="left"/>
    </xf>
    <xf numFmtId="4" fontId="14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 textRotation="90"/>
    </xf>
    <xf numFmtId="4" fontId="19" fillId="0" borderId="1" xfId="0" applyNumberFormat="1" applyFont="1" applyBorder="1" applyAlignment="1" applyProtection="1">
      <alignment horizontal="center" vertical="center"/>
      <protection hidden="1"/>
    </xf>
    <xf numFmtId="4" fontId="18" fillId="2" borderId="18" xfId="1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0" fontId="2" fillId="0" borderId="0" xfId="0" applyFont="1" applyAlignment="1">
      <alignment horizontal="center" vertical="center" textRotation="90"/>
    </xf>
    <xf numFmtId="4" fontId="18" fillId="0" borderId="18" xfId="1" applyNumberFormat="1" applyFont="1" applyFill="1" applyBorder="1" applyAlignment="1" applyProtection="1">
      <alignment horizontal="center" vertical="center"/>
      <protection hidden="1"/>
    </xf>
    <xf numFmtId="164" fontId="18" fillId="0" borderId="18" xfId="1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vertical="center"/>
    </xf>
    <xf numFmtId="168" fontId="18" fillId="0" borderId="1" xfId="1" applyNumberFormat="1" applyFont="1" applyFill="1" applyBorder="1" applyAlignment="1" applyProtection="1">
      <alignment horizontal="center" vertical="center"/>
      <protection hidden="1"/>
    </xf>
    <xf numFmtId="4" fontId="18" fillId="0" borderId="1" xfId="1" applyNumberFormat="1" applyFont="1" applyFill="1" applyBorder="1" applyAlignment="1" applyProtection="1">
      <alignment horizontal="center" vertical="center"/>
      <protection hidden="1"/>
    </xf>
    <xf numFmtId="166" fontId="16" fillId="0" borderId="0" xfId="0" applyNumberFormat="1" applyFont="1" applyAlignment="1">
      <alignment horizontal="center" vertical="center"/>
    </xf>
    <xf numFmtId="164" fontId="18" fillId="2" borderId="18" xfId="1" applyNumberFormat="1" applyFont="1" applyFill="1" applyBorder="1" applyAlignment="1" applyProtection="1">
      <alignment horizontal="center" vertical="center"/>
      <protection locked="0" hidden="1"/>
    </xf>
    <xf numFmtId="168" fontId="18" fillId="0" borderId="18" xfId="1" applyNumberFormat="1" applyFont="1" applyFill="1" applyBorder="1" applyAlignment="1" applyProtection="1">
      <alignment horizontal="center" vertical="center"/>
      <protection hidden="1"/>
    </xf>
    <xf numFmtId="165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/>
    </xf>
    <xf numFmtId="165" fontId="19" fillId="0" borderId="0" xfId="0" applyNumberFormat="1" applyFont="1" applyAlignment="1">
      <alignment horizontal="center" vertical="center"/>
    </xf>
    <xf numFmtId="164" fontId="18" fillId="2" borderId="17" xfId="1" applyNumberFormat="1" applyFont="1" applyFill="1" applyBorder="1" applyAlignment="1" applyProtection="1">
      <alignment horizontal="center" vertical="center"/>
      <protection locked="0"/>
    </xf>
    <xf numFmtId="4" fontId="19" fillId="0" borderId="0" xfId="1" applyNumberFormat="1" applyFont="1" applyFill="1" applyBorder="1" applyAlignment="1" applyProtection="1">
      <alignment horizontal="center" vertical="center"/>
      <protection hidden="1"/>
    </xf>
    <xf numFmtId="2" fontId="18" fillId="0" borderId="17" xfId="1" applyNumberFormat="1" applyFont="1" applyFill="1" applyBorder="1" applyAlignment="1" applyProtection="1">
      <alignment horizontal="center" vertical="center"/>
      <protection hidden="1"/>
    </xf>
    <xf numFmtId="4" fontId="18" fillId="0" borderId="17" xfId="1" applyNumberFormat="1" applyFont="1" applyFill="1" applyBorder="1" applyAlignment="1" applyProtection="1">
      <alignment horizontal="center" vertical="center"/>
      <protection hidden="1"/>
    </xf>
    <xf numFmtId="4" fontId="18" fillId="2" borderId="17" xfId="0" applyNumberFormat="1" applyFont="1" applyFill="1" applyBorder="1" applyAlignment="1" applyProtection="1">
      <alignment horizontal="center" vertical="center"/>
      <protection locked="0"/>
    </xf>
    <xf numFmtId="4" fontId="19" fillId="0" borderId="0" xfId="0" applyNumberFormat="1" applyFont="1" applyAlignment="1">
      <alignment horizontal="center" vertical="center"/>
    </xf>
    <xf numFmtId="4" fontId="18" fillId="0" borderId="17" xfId="0" applyNumberFormat="1" applyFont="1" applyBorder="1" applyAlignment="1" applyProtection="1">
      <alignment horizontal="center" vertical="center"/>
      <protection hidden="1"/>
    </xf>
    <xf numFmtId="164" fontId="18" fillId="2" borderId="17" xfId="0" applyNumberFormat="1" applyFont="1" applyFill="1" applyBorder="1" applyAlignment="1" applyProtection="1">
      <alignment horizontal="center" vertical="center"/>
      <protection locked="0"/>
    </xf>
    <xf numFmtId="164" fontId="19" fillId="0" borderId="0" xfId="0" applyNumberFormat="1" applyFont="1" applyAlignment="1">
      <alignment horizontal="center" vertical="center"/>
    </xf>
    <xf numFmtId="165" fontId="18" fillId="0" borderId="17" xfId="0" applyNumberFormat="1" applyFont="1" applyBorder="1" applyAlignment="1" applyProtection="1">
      <alignment horizontal="center" vertical="center"/>
      <protection hidden="1"/>
    </xf>
    <xf numFmtId="4" fontId="19" fillId="0" borderId="0" xfId="0" applyNumberFormat="1" applyFont="1" applyAlignment="1" applyProtection="1">
      <alignment horizontal="center" vertical="center"/>
      <protection hidden="1"/>
    </xf>
    <xf numFmtId="0" fontId="2" fillId="0" borderId="2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>
      <alignment vertical="center"/>
    </xf>
    <xf numFmtId="0" fontId="9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/>
    <xf numFmtId="4" fontId="13" fillId="4" borderId="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4" fontId="18" fillId="0" borderId="0" xfId="0" applyNumberFormat="1" applyFont="1" applyAlignment="1" applyProtection="1">
      <alignment horizontal="center" vertical="center"/>
      <protection hidden="1"/>
    </xf>
    <xf numFmtId="4" fontId="18" fillId="0" borderId="0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0" fillId="0" borderId="16" xfId="0" applyBorder="1" applyProtection="1">
      <protection locked="0"/>
    </xf>
    <xf numFmtId="0" fontId="9" fillId="0" borderId="15" xfId="0" applyFont="1" applyBorder="1" applyAlignment="1" applyProtection="1">
      <alignment horizontal="left"/>
      <protection locked="0"/>
    </xf>
    <xf numFmtId="0" fontId="9" fillId="0" borderId="26" xfId="0" applyFont="1" applyBorder="1" applyAlignment="1" applyProtection="1">
      <alignment horizontal="left"/>
      <protection locked="0"/>
    </xf>
    <xf numFmtId="4" fontId="11" fillId="0" borderId="26" xfId="0" applyNumberFormat="1" applyFont="1" applyBorder="1" applyAlignment="1" applyProtection="1">
      <alignment horizontal="center" vertical="center"/>
      <protection locked="0"/>
    </xf>
    <xf numFmtId="0" fontId="6" fillId="0" borderId="26" xfId="0" applyFont="1" applyBorder="1" applyProtection="1">
      <protection locked="0"/>
    </xf>
    <xf numFmtId="0" fontId="1" fillId="0" borderId="16" xfId="0" applyFont="1" applyBorder="1" applyProtection="1">
      <protection locked="0"/>
    </xf>
    <xf numFmtId="4" fontId="19" fillId="0" borderId="17" xfId="0" applyNumberFormat="1" applyFont="1" applyBorder="1" applyAlignment="1" applyProtection="1">
      <alignment horizontal="center" vertical="center"/>
      <protection hidden="1"/>
    </xf>
    <xf numFmtId="0" fontId="16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4" fontId="14" fillId="0" borderId="1" xfId="0" applyNumberFormat="1" applyFont="1" applyBorder="1" applyAlignment="1" applyProtection="1">
      <alignment horizontal="center" vertical="center"/>
      <protection hidden="1"/>
    </xf>
    <xf numFmtId="0" fontId="21" fillId="0" borderId="0" xfId="0" applyFont="1" applyAlignment="1">
      <alignment horizontal="center" vertical="center" textRotation="90"/>
    </xf>
    <xf numFmtId="164" fontId="23" fillId="0" borderId="1" xfId="1" applyNumberFormat="1" applyFont="1" applyFill="1" applyBorder="1" applyAlignment="1" applyProtection="1">
      <alignment horizontal="center" vertical="center"/>
      <protection hidden="1"/>
    </xf>
    <xf numFmtId="0" fontId="17" fillId="5" borderId="0" xfId="0" applyFont="1" applyFill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/>
    </xf>
    <xf numFmtId="165" fontId="18" fillId="2" borderId="31" xfId="0" applyNumberFormat="1" applyFont="1" applyFill="1" applyBorder="1" applyAlignment="1" applyProtection="1">
      <alignment horizontal="center" vertical="center"/>
      <protection locked="0"/>
    </xf>
    <xf numFmtId="164" fontId="18" fillId="2" borderId="32" xfId="1" applyNumberFormat="1" applyFont="1" applyFill="1" applyBorder="1" applyAlignment="1" applyProtection="1">
      <alignment horizontal="center" vertical="center"/>
      <protection locked="0"/>
    </xf>
    <xf numFmtId="2" fontId="18" fillId="0" borderId="32" xfId="1" applyNumberFormat="1" applyFont="1" applyFill="1" applyBorder="1" applyAlignment="1" applyProtection="1">
      <alignment horizontal="center" vertical="center"/>
      <protection hidden="1"/>
    </xf>
    <xf numFmtId="4" fontId="18" fillId="0" borderId="32" xfId="1" applyNumberFormat="1" applyFont="1" applyFill="1" applyBorder="1" applyAlignment="1" applyProtection="1">
      <alignment horizontal="center" vertical="center"/>
      <protection hidden="1"/>
    </xf>
    <xf numFmtId="164" fontId="18" fillId="0" borderId="33" xfId="1" applyNumberFormat="1" applyFont="1" applyFill="1" applyBorder="1" applyAlignment="1" applyProtection="1">
      <alignment horizontal="center" vertical="center"/>
      <protection hidden="1"/>
    </xf>
    <xf numFmtId="164" fontId="18" fillId="2" borderId="33" xfId="1" applyNumberFormat="1" applyFont="1" applyFill="1" applyBorder="1" applyAlignment="1" applyProtection="1">
      <alignment horizontal="center" vertical="center"/>
      <protection locked="0" hidden="1"/>
    </xf>
    <xf numFmtId="168" fontId="18" fillId="0" borderId="33" xfId="1" applyNumberFormat="1" applyFont="1" applyFill="1" applyBorder="1" applyAlignment="1" applyProtection="1">
      <alignment horizontal="center" vertical="center"/>
      <protection hidden="1"/>
    </xf>
    <xf numFmtId="4" fontId="18" fillId="0" borderId="34" xfId="1" applyNumberFormat="1" applyFont="1" applyFill="1" applyBorder="1" applyAlignment="1" applyProtection="1">
      <alignment horizontal="center" vertical="center"/>
      <protection hidden="1"/>
    </xf>
    <xf numFmtId="4" fontId="18" fillId="0" borderId="35" xfId="0" applyNumberFormat="1" applyFont="1" applyBorder="1" applyAlignment="1" applyProtection="1">
      <alignment horizontal="center" vertical="center"/>
      <protection hidden="1"/>
    </xf>
    <xf numFmtId="4" fontId="18" fillId="0" borderId="36" xfId="0" applyNumberFormat="1" applyFont="1" applyBorder="1" applyAlignment="1" applyProtection="1">
      <alignment horizontal="center" vertical="center"/>
      <protection hidden="1"/>
    </xf>
    <xf numFmtId="165" fontId="18" fillId="2" borderId="41" xfId="0" applyNumberFormat="1" applyFont="1" applyFill="1" applyBorder="1" applyAlignment="1" applyProtection="1">
      <alignment horizontal="center" vertical="center"/>
      <protection locked="0"/>
    </xf>
    <xf numFmtId="4" fontId="18" fillId="2" borderId="43" xfId="0" applyNumberFormat="1" applyFont="1" applyFill="1" applyBorder="1" applyAlignment="1" applyProtection="1">
      <alignment horizontal="center" vertical="center"/>
      <protection locked="0"/>
    </xf>
    <xf numFmtId="4" fontId="18" fillId="0" borderId="43" xfId="0" applyNumberFormat="1" applyFont="1" applyBorder="1" applyAlignment="1" applyProtection="1">
      <alignment horizontal="center" vertical="center"/>
      <protection hidden="1"/>
    </xf>
    <xf numFmtId="0" fontId="16" fillId="0" borderId="42" xfId="0" applyFont="1" applyBorder="1" applyAlignment="1">
      <alignment horizontal="left" vertical="center"/>
    </xf>
    <xf numFmtId="164" fontId="18" fillId="2" borderId="43" xfId="0" applyNumberFormat="1" applyFont="1" applyFill="1" applyBorder="1" applyAlignment="1" applyProtection="1">
      <alignment horizontal="center" vertical="center"/>
      <protection locked="0"/>
    </xf>
    <xf numFmtId="165" fontId="18" fillId="0" borderId="43" xfId="0" applyNumberFormat="1" applyFont="1" applyBorder="1" applyAlignment="1" applyProtection="1">
      <alignment horizontal="center" vertical="center"/>
      <protection hidden="1"/>
    </xf>
    <xf numFmtId="4" fontId="19" fillId="0" borderId="43" xfId="0" applyNumberFormat="1" applyFont="1" applyBorder="1" applyAlignment="1" applyProtection="1">
      <alignment horizontal="center" vertical="center"/>
      <protection hidden="1"/>
    </xf>
    <xf numFmtId="4" fontId="18" fillId="0" borderId="33" xfId="1" applyNumberFormat="1" applyFont="1" applyFill="1" applyBorder="1" applyAlignment="1" applyProtection="1">
      <alignment horizontal="center" vertical="center"/>
      <protection hidden="1"/>
    </xf>
    <xf numFmtId="4" fontId="18" fillId="0" borderId="35" xfId="1" applyNumberFormat="1" applyFont="1" applyFill="1" applyBorder="1" applyAlignment="1" applyProtection="1">
      <alignment horizontal="center" vertical="center"/>
      <protection hidden="1"/>
    </xf>
    <xf numFmtId="4" fontId="18" fillId="0" borderId="36" xfId="1" applyNumberFormat="1" applyFont="1" applyFill="1" applyBorder="1" applyAlignment="1" applyProtection="1">
      <alignment horizontal="center" vertical="center"/>
      <protection hidden="1"/>
    </xf>
    <xf numFmtId="164" fontId="23" fillId="0" borderId="34" xfId="1" applyNumberFormat="1" applyFont="1" applyFill="1" applyBorder="1" applyAlignment="1" applyProtection="1">
      <alignment horizontal="center" vertical="center"/>
      <protection hidden="1"/>
    </xf>
    <xf numFmtId="168" fontId="18" fillId="0" borderId="34" xfId="1" applyNumberFormat="1" applyFont="1" applyFill="1" applyBorder="1" applyAlignment="1" applyProtection="1">
      <alignment horizontal="center" vertical="center"/>
      <protection hidden="1"/>
    </xf>
    <xf numFmtId="4" fontId="14" fillId="0" borderId="34" xfId="0" applyNumberFormat="1" applyFont="1" applyBorder="1" applyAlignment="1" applyProtection="1">
      <alignment horizontal="center" vertical="center"/>
      <protection hidden="1"/>
    </xf>
    <xf numFmtId="164" fontId="14" fillId="0" borderId="35" xfId="0" applyNumberFormat="1" applyFont="1" applyBorder="1" applyAlignment="1" applyProtection="1">
      <alignment horizontal="center" vertical="center"/>
      <protection hidden="1"/>
    </xf>
    <xf numFmtId="4" fontId="18" fillId="2" borderId="32" xfId="0" applyNumberFormat="1" applyFont="1" applyFill="1" applyBorder="1" applyAlignment="1" applyProtection="1">
      <alignment horizontal="center" vertical="center"/>
      <protection locked="0"/>
    </xf>
    <xf numFmtId="4" fontId="18" fillId="0" borderId="32" xfId="0" applyNumberFormat="1" applyFont="1" applyBorder="1" applyAlignment="1" applyProtection="1">
      <alignment horizontal="center" vertical="center"/>
      <protection hidden="1"/>
    </xf>
    <xf numFmtId="164" fontId="18" fillId="2" borderId="32" xfId="0" applyNumberFormat="1" applyFont="1" applyFill="1" applyBorder="1" applyAlignment="1" applyProtection="1">
      <alignment horizontal="center" vertical="center"/>
      <protection locked="0"/>
    </xf>
    <xf numFmtId="165" fontId="18" fillId="0" borderId="32" xfId="0" applyNumberFormat="1" applyFont="1" applyBorder="1" applyAlignment="1" applyProtection="1">
      <alignment horizontal="center" vertical="center"/>
      <protection hidden="1"/>
    </xf>
    <xf numFmtId="4" fontId="19" fillId="0" borderId="32" xfId="0" applyNumberFormat="1" applyFont="1" applyBorder="1" applyAlignment="1" applyProtection="1">
      <alignment horizontal="center" vertical="center"/>
      <protection hidden="1"/>
    </xf>
    <xf numFmtId="4" fontId="19" fillId="0" borderId="47" xfId="0" applyNumberFormat="1" applyFont="1" applyBorder="1" applyAlignment="1" applyProtection="1">
      <alignment horizontal="center" vertical="center"/>
      <protection hidden="1"/>
    </xf>
    <xf numFmtId="4" fontId="19" fillId="0" borderId="48" xfId="0" applyNumberFormat="1" applyFont="1" applyBorder="1" applyAlignment="1" applyProtection="1">
      <alignment horizontal="center" vertical="center"/>
      <protection hidden="1"/>
    </xf>
    <xf numFmtId="164" fontId="14" fillId="0" borderId="36" xfId="0" applyNumberFormat="1" applyFont="1" applyBorder="1" applyAlignment="1" applyProtection="1">
      <alignment horizontal="center" vertical="center"/>
      <protection hidden="1"/>
    </xf>
    <xf numFmtId="164" fontId="18" fillId="2" borderId="43" xfId="1" applyNumberFormat="1" applyFont="1" applyFill="1" applyBorder="1" applyAlignment="1" applyProtection="1">
      <alignment horizontal="center" vertical="center"/>
      <protection locked="0"/>
    </xf>
    <xf numFmtId="2" fontId="18" fillId="0" borderId="43" xfId="1" applyNumberFormat="1" applyFont="1" applyFill="1" applyBorder="1" applyAlignment="1" applyProtection="1">
      <alignment horizontal="center" vertical="center"/>
      <protection hidden="1"/>
    </xf>
    <xf numFmtId="4" fontId="18" fillId="0" borderId="43" xfId="1" applyNumberFormat="1" applyFont="1" applyFill="1" applyBorder="1" applyAlignment="1" applyProtection="1">
      <alignment horizontal="center" vertical="center"/>
      <protection hidden="1"/>
    </xf>
    <xf numFmtId="0" fontId="2" fillId="0" borderId="42" xfId="0" applyFont="1" applyBorder="1" applyAlignment="1">
      <alignment horizontal="left" vertical="center"/>
    </xf>
    <xf numFmtId="164" fontId="18" fillId="0" borderId="50" xfId="1" applyNumberFormat="1" applyFont="1" applyFill="1" applyBorder="1" applyAlignment="1" applyProtection="1">
      <alignment horizontal="center" vertical="center"/>
      <protection hidden="1"/>
    </xf>
    <xf numFmtId="164" fontId="18" fillId="2" borderId="50" xfId="1" applyNumberFormat="1" applyFont="1" applyFill="1" applyBorder="1" applyAlignment="1" applyProtection="1">
      <alignment horizontal="center" vertical="center"/>
      <protection locked="0" hidden="1"/>
    </xf>
    <xf numFmtId="0" fontId="2" fillId="0" borderId="37" xfId="0" applyFont="1" applyBorder="1" applyAlignment="1">
      <alignment horizontal="left" vertical="center"/>
    </xf>
    <xf numFmtId="168" fontId="18" fillId="0" borderId="50" xfId="1" applyNumberFormat="1" applyFont="1" applyFill="1" applyBorder="1" applyAlignment="1" applyProtection="1">
      <alignment horizontal="center" vertical="center"/>
      <protection hidden="1"/>
    </xf>
    <xf numFmtId="4" fontId="18" fillId="0" borderId="52" xfId="1" applyNumberFormat="1" applyFont="1" applyFill="1" applyBorder="1" applyAlignment="1" applyProtection="1">
      <alignment horizontal="center" vertical="center"/>
      <protection hidden="1"/>
    </xf>
    <xf numFmtId="4" fontId="18" fillId="0" borderId="54" xfId="0" applyNumberFormat="1" applyFont="1" applyBorder="1" applyAlignment="1" applyProtection="1">
      <alignment horizontal="center" vertical="center"/>
      <protection hidden="1"/>
    </xf>
    <xf numFmtId="4" fontId="18" fillId="0" borderId="55" xfId="0" applyNumberFormat="1" applyFont="1" applyBorder="1" applyAlignment="1" applyProtection="1">
      <alignment horizontal="center" vertical="center"/>
      <protection hidden="1"/>
    </xf>
    <xf numFmtId="4" fontId="18" fillId="2" borderId="50" xfId="1" applyNumberFormat="1" applyFont="1" applyFill="1" applyBorder="1" applyAlignment="1" applyProtection="1">
      <alignment horizontal="center" vertical="center"/>
      <protection locked="0"/>
    </xf>
    <xf numFmtId="4" fontId="18" fillId="0" borderId="50" xfId="1" applyNumberFormat="1" applyFont="1" applyFill="1" applyBorder="1" applyAlignment="1" applyProtection="1">
      <alignment horizontal="center" vertical="center"/>
      <protection hidden="1"/>
    </xf>
    <xf numFmtId="0" fontId="2" fillId="0" borderId="57" xfId="0" applyFont="1" applyBorder="1" applyAlignment="1">
      <alignment horizontal="left" vertical="center"/>
    </xf>
    <xf numFmtId="4" fontId="18" fillId="0" borderId="54" xfId="1" applyNumberFormat="1" applyFont="1" applyFill="1" applyBorder="1" applyAlignment="1" applyProtection="1">
      <alignment horizontal="center" vertical="center"/>
      <protection hidden="1"/>
    </xf>
    <xf numFmtId="4" fontId="18" fillId="0" borderId="55" xfId="1" applyNumberFormat="1" applyFont="1" applyFill="1" applyBorder="1" applyAlignment="1" applyProtection="1">
      <alignment horizontal="center" vertical="center"/>
      <protection hidden="1"/>
    </xf>
    <xf numFmtId="164" fontId="23" fillId="0" borderId="52" xfId="1" applyNumberFormat="1" applyFont="1" applyFill="1" applyBorder="1" applyAlignment="1" applyProtection="1">
      <alignment horizontal="center" vertical="center"/>
      <protection hidden="1"/>
    </xf>
    <xf numFmtId="0" fontId="2" fillId="0" borderId="51" xfId="0" applyFont="1" applyBorder="1" applyAlignment="1">
      <alignment horizontal="left" vertical="center"/>
    </xf>
    <xf numFmtId="168" fontId="18" fillId="0" borderId="52" xfId="1" applyNumberFormat="1" applyFont="1" applyFill="1" applyBorder="1" applyAlignment="1" applyProtection="1">
      <alignment horizontal="center" vertical="center"/>
      <protection hidden="1"/>
    </xf>
    <xf numFmtId="4" fontId="19" fillId="0" borderId="52" xfId="0" applyNumberFormat="1" applyFont="1" applyBorder="1" applyAlignment="1" applyProtection="1">
      <alignment horizontal="center" vertical="center"/>
      <protection hidden="1"/>
    </xf>
    <xf numFmtId="164" fontId="19" fillId="0" borderId="54" xfId="0" applyNumberFormat="1" applyFont="1" applyBorder="1" applyAlignment="1" applyProtection="1">
      <alignment horizontal="center" vertical="center"/>
      <protection hidden="1"/>
    </xf>
    <xf numFmtId="164" fontId="19" fillId="0" borderId="55" xfId="0" applyNumberFormat="1" applyFont="1" applyBorder="1" applyAlignment="1" applyProtection="1">
      <alignment horizontal="center" vertical="center"/>
      <protection hidden="1"/>
    </xf>
    <xf numFmtId="0" fontId="22" fillId="6" borderId="3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6" fillId="0" borderId="58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42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22" fillId="0" borderId="0" xfId="0" applyFont="1" applyAlignment="1">
      <alignment horizontal="left" vertical="center" wrapText="1" indent="1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27" xfId="0" applyFont="1" applyFill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0" fontId="22" fillId="2" borderId="27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40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 vertical="center" indent="1"/>
      <protection hidden="1"/>
    </xf>
    <xf numFmtId="0" fontId="0" fillId="0" borderId="12" xfId="0" applyBorder="1" applyAlignment="1">
      <alignment horizontal="right" vertical="center" indent="1"/>
    </xf>
    <xf numFmtId="0" fontId="16" fillId="0" borderId="5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23" fillId="0" borderId="57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4" fillId="0" borderId="0" xfId="0" applyFont="1" applyAlignment="1">
      <alignment horizontal="left"/>
    </xf>
    <xf numFmtId="0" fontId="9" fillId="0" borderId="0" xfId="0" applyFont="1" applyAlignment="1" applyProtection="1">
      <alignment horizontal="center" vertical="center"/>
      <protection hidden="1"/>
    </xf>
    <xf numFmtId="0" fontId="0" fillId="0" borderId="12" xfId="0" applyBorder="1" applyAlignment="1">
      <alignment horizontal="center" vertical="center"/>
    </xf>
    <xf numFmtId="0" fontId="15" fillId="0" borderId="0" xfId="0" applyFont="1" applyAlignment="1">
      <alignment horizontal="center" vertical="center" textRotation="90"/>
    </xf>
    <xf numFmtId="0" fontId="0" fillId="0" borderId="0" xfId="0"/>
    <xf numFmtId="0" fontId="22" fillId="0" borderId="0" xfId="0" applyFont="1" applyAlignment="1">
      <alignment horizontal="center" vertical="center" wrapText="1"/>
    </xf>
    <xf numFmtId="0" fontId="22" fillId="7" borderId="37" xfId="0" applyFont="1" applyFill="1" applyBorder="1" applyAlignment="1">
      <alignment horizontal="left" vertical="center" wrapText="1"/>
    </xf>
    <xf numFmtId="0" fontId="22" fillId="7" borderId="38" xfId="0" applyFont="1" applyFill="1" applyBorder="1" applyAlignment="1">
      <alignment horizontal="left" vertical="center" wrapText="1"/>
    </xf>
    <xf numFmtId="0" fontId="22" fillId="7" borderId="39" xfId="0" applyFont="1" applyFill="1" applyBorder="1" applyAlignment="1">
      <alignment horizontal="left" vertical="center" wrapText="1"/>
    </xf>
    <xf numFmtId="0" fontId="22" fillId="7" borderId="42" xfId="0" applyFont="1" applyFill="1" applyBorder="1" applyAlignment="1">
      <alignment horizontal="left" vertical="center"/>
    </xf>
    <xf numFmtId="0" fontId="22" fillId="7" borderId="23" xfId="0" applyFont="1" applyFill="1" applyBorder="1" applyAlignment="1">
      <alignment horizontal="left" vertical="center"/>
    </xf>
    <xf numFmtId="0" fontId="22" fillId="7" borderId="49" xfId="0" applyFont="1" applyFill="1" applyBorder="1" applyAlignment="1">
      <alignment horizontal="left" vertical="center"/>
    </xf>
    <xf numFmtId="4" fontId="19" fillId="8" borderId="17" xfId="0" applyNumberFormat="1" applyFont="1" applyFill="1" applyBorder="1" applyAlignment="1" applyProtection="1">
      <alignment horizontal="center" vertical="center"/>
      <protection locked="0"/>
    </xf>
    <xf numFmtId="4" fontId="19" fillId="8" borderId="43" xfId="0" applyNumberFormat="1" applyFont="1" applyFill="1" applyBorder="1" applyAlignment="1" applyProtection="1">
      <alignment horizontal="center" vertical="center"/>
      <protection locked="0"/>
    </xf>
    <xf numFmtId="0" fontId="16" fillId="4" borderId="42" xfId="0" applyFont="1" applyFill="1" applyBorder="1" applyAlignment="1">
      <alignment horizontal="left" vertical="center"/>
    </xf>
    <xf numFmtId="0" fontId="16" fillId="4" borderId="19" xfId="0" applyFont="1" applyFill="1" applyBorder="1" applyAlignment="1">
      <alignment horizontal="left" vertical="center"/>
    </xf>
    <xf numFmtId="0" fontId="22" fillId="7" borderId="44" xfId="0" applyFont="1" applyFill="1" applyBorder="1" applyAlignment="1">
      <alignment horizontal="left" vertical="center" wrapText="1"/>
    </xf>
    <xf numFmtId="0" fontId="22" fillId="7" borderId="45" xfId="0" applyFont="1" applyFill="1" applyBorder="1" applyAlignment="1">
      <alignment horizontal="left" vertical="center" wrapText="1"/>
    </xf>
    <xf numFmtId="0" fontId="22" fillId="7" borderId="46" xfId="0" applyFont="1" applyFill="1" applyBorder="1" applyAlignment="1">
      <alignment horizontal="left" vertical="center" wrapText="1"/>
    </xf>
    <xf numFmtId="0" fontId="22" fillId="7" borderId="28" xfId="0" applyFont="1" applyFill="1" applyBorder="1" applyAlignment="1">
      <alignment horizontal="left" vertical="center"/>
    </xf>
    <xf numFmtId="0" fontId="22" fillId="7" borderId="29" xfId="0" applyFont="1" applyFill="1" applyBorder="1" applyAlignment="1">
      <alignment horizontal="left" vertical="center"/>
    </xf>
    <xf numFmtId="0" fontId="22" fillId="7" borderId="30" xfId="0" applyFont="1" applyFill="1" applyBorder="1" applyAlignment="1">
      <alignment horizontal="left" vertical="center"/>
    </xf>
    <xf numFmtId="4" fontId="19" fillId="8" borderId="32" xfId="0" applyNumberFormat="1" applyFont="1" applyFill="1" applyBorder="1" applyAlignment="1" applyProtection="1">
      <alignment horizontal="center" vertical="center"/>
      <protection locked="0"/>
    </xf>
    <xf numFmtId="4" fontId="18" fillId="8" borderId="18" xfId="1" applyNumberFormat="1" applyFont="1" applyFill="1" applyBorder="1" applyAlignment="1" applyProtection="1">
      <alignment horizontal="center" vertical="center"/>
      <protection locked="0"/>
    </xf>
    <xf numFmtId="4" fontId="18" fillId="8" borderId="33" xfId="1" applyNumberFormat="1" applyFont="1" applyFill="1" applyBorder="1" applyAlignment="1" applyProtection="1">
      <alignment horizontal="center" vertical="center"/>
      <protection locked="0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0152A1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Exemplet!A1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ss&#228;ttningsr&#228;kn&#228;re!A1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1261520</xdr:colOff>
      <xdr:row>4</xdr:row>
      <xdr:rowOff>29117</xdr:rowOff>
    </xdr:from>
    <xdr:to>
      <xdr:col>5</xdr:col>
      <xdr:colOff>1140780</xdr:colOff>
      <xdr:row>7</xdr:row>
      <xdr:rowOff>1359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393634" y="410117"/>
          <a:ext cx="4772389" cy="331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i-FI" sz="1400" b="1" i="0" strike="noStrike">
              <a:solidFill>
                <a:schemeClr val="tx2"/>
              </a:solidFill>
              <a:latin typeface="Arial"/>
              <a:cs typeface="Arial"/>
            </a:rPr>
            <a:t>FT11 PRISSÄTTNINGSRÄKNARE - HANDEL</a:t>
          </a:r>
        </a:p>
      </xdr:txBody>
    </xdr:sp>
    <xdr:clientData/>
  </xdr:twoCellAnchor>
  <xdr:twoCellAnchor editAs="oneCell">
    <xdr:from>
      <xdr:col>6</xdr:col>
      <xdr:colOff>228600</xdr:colOff>
      <xdr:row>84</xdr:row>
      <xdr:rowOff>133350</xdr:rowOff>
    </xdr:from>
    <xdr:to>
      <xdr:col>6</xdr:col>
      <xdr:colOff>1312354</xdr:colOff>
      <xdr:row>86</xdr:row>
      <xdr:rowOff>124206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A9A7CBFB-FFE6-4D16-A880-68A6C0BFF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13935075"/>
          <a:ext cx="1083754" cy="371856"/>
        </a:xfrm>
        <a:prstGeom prst="rect">
          <a:avLst/>
        </a:prstGeom>
      </xdr:spPr>
    </xdr:pic>
    <xdr:clientData/>
  </xdr:twoCellAnchor>
  <xdr:twoCellAnchor editAs="oneCell">
    <xdr:from>
      <xdr:col>1</xdr:col>
      <xdr:colOff>48491</xdr:colOff>
      <xdr:row>3</xdr:row>
      <xdr:rowOff>46676</xdr:rowOff>
    </xdr:from>
    <xdr:to>
      <xdr:col>1</xdr:col>
      <xdr:colOff>1132245</xdr:colOff>
      <xdr:row>6</xdr:row>
      <xdr:rowOff>47057</xdr:rowOff>
    </xdr:to>
    <xdr:pic>
      <xdr:nvPicPr>
        <xdr:cNvPr id="11" name="Kuva 10">
          <a:extLst>
            <a:ext uri="{FF2B5EF4-FFF2-40B4-BE49-F238E27FC236}">
              <a16:creationId xmlns:a16="http://schemas.microsoft.com/office/drawing/2014/main" id="{F66C90C8-ABD1-4F26-A70B-FA4961A99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605" y="335147"/>
          <a:ext cx="1083754" cy="359610"/>
        </a:xfrm>
        <a:prstGeom prst="rect">
          <a:avLst/>
        </a:prstGeom>
      </xdr:spPr>
    </xdr:pic>
    <xdr:clientData/>
  </xdr:twoCellAnchor>
  <xdr:twoCellAnchor>
    <xdr:from>
      <xdr:col>7</xdr:col>
      <xdr:colOff>268061</xdr:colOff>
      <xdr:row>11</xdr:row>
      <xdr:rowOff>9525</xdr:rowOff>
    </xdr:from>
    <xdr:to>
      <xdr:col>11</xdr:col>
      <xdr:colOff>287111</xdr:colOff>
      <xdr:row>26</xdr:row>
      <xdr:rowOff>6804</xdr:rowOff>
    </xdr:to>
    <xdr:sp macro="" textlink="">
      <xdr:nvSpPr>
        <xdr:cNvPr id="12" name="Taitettu kulma 8">
          <a:extLst>
            <a:ext uri="{FF2B5EF4-FFF2-40B4-BE49-F238E27FC236}">
              <a16:creationId xmlns:a16="http://schemas.microsoft.com/office/drawing/2014/main" id="{56D73148-EF1B-4F1B-AE4B-C953D2C686BF}"/>
            </a:ext>
          </a:extLst>
        </xdr:cNvPr>
        <xdr:cNvSpPr/>
      </xdr:nvSpPr>
      <xdr:spPr>
        <a:xfrm>
          <a:off x="8938532" y="1212396"/>
          <a:ext cx="2566308" cy="2511879"/>
        </a:xfrm>
        <a:prstGeom prst="foldedCorner">
          <a:avLst/>
        </a:prstGeom>
        <a:solidFill>
          <a:srgbClr val="FFC00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108000" rtlCol="0" anchor="t"/>
        <a:lstStyle/>
        <a:p>
          <a:pPr marL="0" indent="0" algn="l">
            <a:lnSpc>
              <a:spcPts val="1400"/>
            </a:lnSpc>
            <a:buFont typeface="Arial" panose="020B0604020202020204" pitchFamily="34" charset="0"/>
            <a:buNone/>
          </a:pPr>
          <a:r>
            <a:rPr lang="fi-FI" sz="1100" b="1">
              <a:solidFill>
                <a:schemeClr val="tx1"/>
              </a:solidFill>
            </a:rPr>
            <a:t>Ifyllnadsdirektiv:</a:t>
          </a:r>
          <a:endParaRPr lang="fi-FI" sz="1100">
            <a:solidFill>
              <a:schemeClr val="tx1"/>
            </a:solidFill>
          </a:endParaRPr>
        </a:p>
        <a:p>
          <a:pPr marL="0" indent="0" algn="l">
            <a:lnSpc>
              <a:spcPts val="1400"/>
            </a:lnSpc>
            <a:buFont typeface="Arial" panose="020B0604020202020204" pitchFamily="34" charset="0"/>
            <a:buNone/>
          </a:pPr>
          <a:r>
            <a:rPr lang="fi-FI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I tabellen du kan  göra alternativa kalkyler för hela försäljningkedjan från säsong till slutförsäljning. </a:t>
          </a:r>
        </a:p>
        <a:p>
          <a:pPr marL="0" indent="0" algn="l">
            <a:lnSpc>
              <a:spcPts val="1400"/>
            </a:lnSpc>
            <a:buFont typeface="Arial" panose="020B0604020202020204" pitchFamily="34" charset="0"/>
            <a:buNone/>
          </a:pPr>
          <a:endParaRPr lang="fi-FI" sz="1100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>
            <a:lnSpc>
              <a:spcPts val="1400"/>
            </a:lnSpc>
            <a:buFont typeface="Arial" panose="020B0604020202020204" pitchFamily="34" charset="0"/>
            <a:buNone/>
          </a:pPr>
          <a:r>
            <a:rPr lang="fi-FI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I tabell nedan finns prisen för olika försäljningsbidrags-procenten mellan 15 - 60 %.</a:t>
          </a:r>
        </a:p>
        <a:p>
          <a:pPr marL="0" indent="0" algn="l">
            <a:lnSpc>
              <a:spcPts val="1400"/>
            </a:lnSpc>
            <a:buFont typeface="Arial" panose="020B0604020202020204" pitchFamily="34" charset="0"/>
            <a:buNone/>
          </a:pPr>
          <a:endParaRPr lang="fi-FI" sz="1100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l">
            <a:lnSpc>
              <a:spcPts val="1400"/>
            </a:lnSpc>
            <a:buFont typeface="Arial" panose="020B0604020202020204" pitchFamily="34" charset="0"/>
            <a:buNone/>
          </a:pPr>
          <a:r>
            <a:rPr lang="fi-FI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Välj produktalternativet 1 - 4. </a:t>
          </a:r>
          <a:endParaRPr lang="fi-FI" sz="1100" baseline="0">
            <a:solidFill>
              <a:schemeClr val="tx1"/>
            </a:solidFill>
            <a:latin typeface="+mj-lt"/>
          </a:endParaRPr>
        </a:p>
      </xdr:txBody>
    </xdr:sp>
    <xdr:clientData fPrintsWithSheet="0"/>
  </xdr:twoCellAnchor>
  <xdr:twoCellAnchor>
    <xdr:from>
      <xdr:col>8</xdr:col>
      <xdr:colOff>212272</xdr:colOff>
      <xdr:row>4</xdr:row>
      <xdr:rowOff>5443</xdr:rowOff>
    </xdr:from>
    <xdr:to>
      <xdr:col>10</xdr:col>
      <xdr:colOff>32658</xdr:colOff>
      <xdr:row>8</xdr:row>
      <xdr:rowOff>27215</xdr:rowOff>
    </xdr:to>
    <xdr:sp macro="" textlink="">
      <xdr:nvSpPr>
        <xdr:cNvPr id="3" name="Suorakulmio: Pyöristetyt kulmat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AFB23B-8B9C-4D7F-93CA-C77FFB443D45}"/>
            </a:ext>
          </a:extLst>
        </xdr:cNvPr>
        <xdr:cNvSpPr/>
      </xdr:nvSpPr>
      <xdr:spPr>
        <a:xfrm>
          <a:off x="9427029" y="386443"/>
          <a:ext cx="1355272" cy="462643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100" b="1"/>
            <a:t>EXEMPLET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1257300</xdr:colOff>
      <xdr:row>2</xdr:row>
      <xdr:rowOff>47625</xdr:rowOff>
    </xdr:from>
    <xdr:to>
      <xdr:col>1</xdr:col>
      <xdr:colOff>1421296</xdr:colOff>
      <xdr:row>4</xdr:row>
      <xdr:rowOff>120</xdr:rowOff>
    </xdr:to>
    <xdr:sp macro="" textlink="">
      <xdr:nvSpPr>
        <xdr:cNvPr id="6" name="Text Box 22">
          <a:extLst>
            <a:ext uri="{FF2B5EF4-FFF2-40B4-BE49-F238E27FC236}">
              <a16:creationId xmlns:a16="http://schemas.microsoft.com/office/drawing/2014/main" id="{78D5A48C-5228-408C-99FF-C88A976611E6}"/>
            </a:ext>
          </a:extLst>
        </xdr:cNvPr>
        <xdr:cNvSpPr txBox="1">
          <a:spLocks noChangeArrowheads="1"/>
        </xdr:cNvSpPr>
      </xdr:nvSpPr>
      <xdr:spPr bwMode="auto">
        <a:xfrm>
          <a:off x="2400300" y="342900"/>
          <a:ext cx="49696" cy="304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i-FI" sz="1000" b="0" i="0" strike="noStrike">
              <a:solidFill>
                <a:srgbClr val="FFFFFF"/>
              </a:solidFill>
              <a:latin typeface="Arial"/>
              <a:cs typeface="Arial"/>
            </a:rPr>
            <a:t>®</a:t>
          </a:r>
        </a:p>
      </xdr:txBody>
    </xdr:sp>
    <xdr:clientData/>
  </xdr:twoCellAnchor>
  <xdr:twoCellAnchor>
    <xdr:from>
      <xdr:col>2</xdr:col>
      <xdr:colOff>37587</xdr:colOff>
      <xdr:row>3</xdr:row>
      <xdr:rowOff>118381</xdr:rowOff>
    </xdr:from>
    <xdr:to>
      <xdr:col>7</xdr:col>
      <xdr:colOff>560614</xdr:colOff>
      <xdr:row>5</xdr:row>
      <xdr:rowOff>151038</xdr:rowOff>
    </xdr:to>
    <xdr:sp macro="" textlink="">
      <xdr:nvSpPr>
        <xdr:cNvPr id="8" name="Text Box 23">
          <a:extLst>
            <a:ext uri="{FF2B5EF4-FFF2-40B4-BE49-F238E27FC236}">
              <a16:creationId xmlns:a16="http://schemas.microsoft.com/office/drawing/2014/main" id="{04BB55BA-8C12-424E-B536-0A44461CD1B1}"/>
            </a:ext>
          </a:extLst>
        </xdr:cNvPr>
        <xdr:cNvSpPr txBox="1">
          <a:spLocks noChangeArrowheads="1"/>
        </xdr:cNvSpPr>
      </xdr:nvSpPr>
      <xdr:spPr bwMode="auto">
        <a:xfrm>
          <a:off x="1958916" y="363310"/>
          <a:ext cx="6727884" cy="370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i-FI" sz="1400" b="1" i="0" strike="noStrike">
              <a:solidFill>
                <a:schemeClr val="tx2"/>
              </a:solidFill>
              <a:latin typeface="Arial"/>
              <a:cs typeface="Arial"/>
            </a:rPr>
            <a:t>FT11 PRISSÄTTNINGSRÄKNARE -HANDEL  </a:t>
          </a:r>
          <a:r>
            <a:rPr lang="fi-FI" sz="1400" b="1" i="0" strike="noStrike">
              <a:solidFill>
                <a:srgbClr val="FF0000"/>
              </a:solidFill>
              <a:latin typeface="Arial"/>
              <a:cs typeface="Arial"/>
            </a:rPr>
            <a:t>EXEMPLET</a:t>
          </a:r>
        </a:p>
      </xdr:txBody>
    </xdr:sp>
    <xdr:clientData/>
  </xdr:twoCellAnchor>
  <xdr:twoCellAnchor>
    <xdr:from>
      <xdr:col>6</xdr:col>
      <xdr:colOff>1266826</xdr:colOff>
      <xdr:row>32</xdr:row>
      <xdr:rowOff>104776</xdr:rowOff>
    </xdr:from>
    <xdr:to>
      <xdr:col>7</xdr:col>
      <xdr:colOff>561975</xdr:colOff>
      <xdr:row>36</xdr:row>
      <xdr:rowOff>38100</xdr:rowOff>
    </xdr:to>
    <xdr:cxnSp macro="">
      <xdr:nvCxnSpPr>
        <xdr:cNvPr id="11" name="Suora nuoliyhdysviiva 10">
          <a:extLst>
            <a:ext uri="{FF2B5EF4-FFF2-40B4-BE49-F238E27FC236}">
              <a16:creationId xmlns:a16="http://schemas.microsoft.com/office/drawing/2014/main" id="{6E703112-32C4-46C4-9A91-F37EDE996CF4}"/>
            </a:ext>
          </a:extLst>
        </xdr:cNvPr>
        <xdr:cNvCxnSpPr/>
      </xdr:nvCxnSpPr>
      <xdr:spPr>
        <a:xfrm flipH="1" flipV="1">
          <a:off x="8139114" y="4814889"/>
          <a:ext cx="623886" cy="585786"/>
        </a:xfrm>
        <a:prstGeom prst="straightConnector1">
          <a:avLst/>
        </a:prstGeom>
        <a:ln w="222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6</xdr:col>
      <xdr:colOff>1304926</xdr:colOff>
      <xdr:row>36</xdr:row>
      <xdr:rowOff>52388</xdr:rowOff>
    </xdr:from>
    <xdr:to>
      <xdr:col>7</xdr:col>
      <xdr:colOff>561975</xdr:colOff>
      <xdr:row>41</xdr:row>
      <xdr:rowOff>114300</xdr:rowOff>
    </xdr:to>
    <xdr:cxnSp macro="">
      <xdr:nvCxnSpPr>
        <xdr:cNvPr id="16" name="Suora nuoliyhdysviiva 15">
          <a:extLst>
            <a:ext uri="{FF2B5EF4-FFF2-40B4-BE49-F238E27FC236}">
              <a16:creationId xmlns:a16="http://schemas.microsoft.com/office/drawing/2014/main" id="{020EA019-9C91-4FD9-9C18-33DE1AFF7786}"/>
            </a:ext>
          </a:extLst>
        </xdr:cNvPr>
        <xdr:cNvCxnSpPr/>
      </xdr:nvCxnSpPr>
      <xdr:spPr>
        <a:xfrm flipH="1">
          <a:off x="8177214" y="5414963"/>
          <a:ext cx="585786" cy="876300"/>
        </a:xfrm>
        <a:prstGeom prst="straightConnector1">
          <a:avLst/>
        </a:prstGeom>
        <a:ln w="222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6</xdr:col>
      <xdr:colOff>1285874</xdr:colOff>
      <xdr:row>36</xdr:row>
      <xdr:rowOff>38100</xdr:rowOff>
    </xdr:from>
    <xdr:to>
      <xdr:col>7</xdr:col>
      <xdr:colOff>561975</xdr:colOff>
      <xdr:row>50</xdr:row>
      <xdr:rowOff>85724</xdr:rowOff>
    </xdr:to>
    <xdr:cxnSp macro="">
      <xdr:nvCxnSpPr>
        <xdr:cNvPr id="18" name="Suora nuoliyhdysviiva 17">
          <a:extLst>
            <a:ext uri="{FF2B5EF4-FFF2-40B4-BE49-F238E27FC236}">
              <a16:creationId xmlns:a16="http://schemas.microsoft.com/office/drawing/2014/main" id="{914777E1-A28C-4F8B-A5FE-5A69A2E30A64}"/>
            </a:ext>
          </a:extLst>
        </xdr:cNvPr>
        <xdr:cNvCxnSpPr/>
      </xdr:nvCxnSpPr>
      <xdr:spPr>
        <a:xfrm flipH="1">
          <a:off x="8158162" y="5400675"/>
          <a:ext cx="604838" cy="2328862"/>
        </a:xfrm>
        <a:prstGeom prst="straightConnector1">
          <a:avLst/>
        </a:prstGeom>
        <a:ln w="222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7</xdr:col>
      <xdr:colOff>561973</xdr:colOff>
      <xdr:row>34</xdr:row>
      <xdr:rowOff>38100</xdr:rowOff>
    </xdr:from>
    <xdr:to>
      <xdr:col>12</xdr:col>
      <xdr:colOff>123824</xdr:colOff>
      <xdr:row>38</xdr:row>
      <xdr:rowOff>123826</xdr:rowOff>
    </xdr:to>
    <xdr:sp macro="" textlink="">
      <xdr:nvSpPr>
        <xdr:cNvPr id="21" name="Tekstiruutu 20">
          <a:extLst>
            <a:ext uri="{FF2B5EF4-FFF2-40B4-BE49-F238E27FC236}">
              <a16:creationId xmlns:a16="http://schemas.microsoft.com/office/drawing/2014/main" id="{AE3BB683-81D5-4216-9A56-96843ED6097E}"/>
            </a:ext>
          </a:extLst>
        </xdr:cNvPr>
        <xdr:cNvSpPr txBox="1"/>
      </xdr:nvSpPr>
      <xdr:spPr>
        <a:xfrm>
          <a:off x="8791573" y="5095875"/>
          <a:ext cx="2800351" cy="752476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SAMMANLAGT 100%.</a:t>
          </a:r>
          <a:b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sv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Försäljningsbidraget för parti förutsätter</a:t>
          </a:r>
          <a:r>
            <a:rPr lang="sv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procentsiffrorna</a:t>
          </a:r>
          <a:r>
            <a:rPr lang="sv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av försäljningskedjan.</a:t>
          </a:r>
          <a:endParaRPr lang="fi-FI" sz="1000" b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PrintsWithSheet="0"/>
  </xdr:twoCellAnchor>
  <xdr:twoCellAnchor editAs="oneCell">
    <xdr:from>
      <xdr:col>1</xdr:col>
      <xdr:colOff>115660</xdr:colOff>
      <xdr:row>3</xdr:row>
      <xdr:rowOff>46264</xdr:rowOff>
    </xdr:from>
    <xdr:to>
      <xdr:col>1</xdr:col>
      <xdr:colOff>1199414</xdr:colOff>
      <xdr:row>5</xdr:row>
      <xdr:rowOff>75220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4F952268-480B-4B31-A59F-1C417E7C3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917" y="291193"/>
          <a:ext cx="1083754" cy="366413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84</xdr:row>
      <xdr:rowOff>142875</xdr:rowOff>
    </xdr:from>
    <xdr:to>
      <xdr:col>6</xdr:col>
      <xdr:colOff>1302829</xdr:colOff>
      <xdr:row>87</xdr:row>
      <xdr:rowOff>19431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EAFF6722-EEB3-4EDB-88B4-5B40BA749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13401675"/>
          <a:ext cx="1083754" cy="371856"/>
        </a:xfrm>
        <a:prstGeom prst="rect">
          <a:avLst/>
        </a:prstGeom>
      </xdr:spPr>
    </xdr:pic>
    <xdr:clientData/>
  </xdr:twoCellAnchor>
  <xdr:twoCellAnchor>
    <xdr:from>
      <xdr:col>7</xdr:col>
      <xdr:colOff>451757</xdr:colOff>
      <xdr:row>7</xdr:row>
      <xdr:rowOff>16328</xdr:rowOff>
    </xdr:from>
    <xdr:to>
      <xdr:col>11</xdr:col>
      <xdr:colOff>250371</xdr:colOff>
      <xdr:row>11</xdr:row>
      <xdr:rowOff>76199</xdr:rowOff>
    </xdr:to>
    <xdr:sp macro="" textlink="">
      <xdr:nvSpPr>
        <xdr:cNvPr id="2" name="Suorakulmio: Pyöristetyt kulmat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4526A5-786F-4B4A-B4EC-B1630165408E}"/>
            </a:ext>
          </a:extLst>
        </xdr:cNvPr>
        <xdr:cNvSpPr/>
      </xdr:nvSpPr>
      <xdr:spPr>
        <a:xfrm>
          <a:off x="8577943" y="843642"/>
          <a:ext cx="2411185" cy="538843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100" b="1"/>
            <a:t>TILL KALKYLERINGSPROGRAM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B1:O115"/>
  <sheetViews>
    <sheetView showGridLines="0" showZeros="0" tabSelected="1" zoomScaleNormal="100" workbookViewId="0">
      <selection activeCell="D9" sqref="D9:D10"/>
    </sheetView>
  </sheetViews>
  <sheetFormatPr defaultRowHeight="12.45"/>
  <cols>
    <col min="1" max="1" width="16" customWidth="1"/>
    <col min="2" max="2" width="18.23046875" customWidth="1"/>
    <col min="3" max="3" width="13.53515625" customWidth="1"/>
    <col min="4" max="7" width="18.69140625" customWidth="1"/>
    <col min="8" max="8" width="7.69140625" customWidth="1"/>
    <col min="9" max="9" width="5.69140625" customWidth="1"/>
    <col min="10" max="10" width="16" customWidth="1"/>
    <col min="11" max="11" width="6.61328125" customWidth="1"/>
    <col min="12" max="13" width="13.61328125" customWidth="1"/>
    <col min="14" max="14" width="16" customWidth="1"/>
  </cols>
  <sheetData>
    <row r="1" spans="2:14" ht="10.5" customHeight="1"/>
    <row r="2" spans="2:14" ht="6.75" customHeight="1"/>
    <row r="3" spans="2:14" ht="6" customHeight="1"/>
    <row r="4" spans="2:14" ht="7.5" customHeight="1">
      <c r="D4" s="1"/>
      <c r="E4" s="1"/>
      <c r="F4" s="1"/>
    </row>
    <row r="5" spans="2:14" ht="9.75" customHeight="1">
      <c r="D5" s="1"/>
      <c r="E5" s="1"/>
      <c r="F5" s="1"/>
    </row>
    <row r="6" spans="2:14" ht="11.7" customHeight="1">
      <c r="B6" s="2"/>
      <c r="C6" s="2"/>
      <c r="D6" s="1"/>
      <c r="E6" s="1"/>
      <c r="F6" s="1"/>
    </row>
    <row r="7" spans="2:14" s="3" customFormat="1" ht="7.5" customHeight="1">
      <c r="B7" s="147"/>
      <c r="C7" s="147"/>
      <c r="D7" s="147"/>
      <c r="E7" s="147"/>
      <c r="F7" s="147"/>
      <c r="G7" s="147"/>
      <c r="H7" s="1"/>
    </row>
    <row r="8" spans="2:14" s="3" customFormat="1" ht="6.75" customHeight="1">
      <c r="H8" s="6"/>
      <c r="I8" s="7"/>
      <c r="J8" s="7"/>
      <c r="K8" s="1"/>
      <c r="L8" s="1"/>
      <c r="M8"/>
      <c r="N8"/>
    </row>
    <row r="9" spans="2:14" s="11" customFormat="1" ht="13.5" customHeight="1">
      <c r="B9" s="158"/>
      <c r="C9" s="158"/>
      <c r="D9" s="159" t="s">
        <v>2</v>
      </c>
      <c r="E9" s="159" t="s">
        <v>3</v>
      </c>
      <c r="F9" s="161" t="s">
        <v>4</v>
      </c>
      <c r="G9" s="161" t="s">
        <v>5</v>
      </c>
      <c r="H9" s="25" t="s">
        <v>0</v>
      </c>
      <c r="I9" s="26"/>
      <c r="J9" s="26"/>
      <c r="K9" s="27"/>
      <c r="L9" s="27"/>
    </row>
    <row r="10" spans="2:14" s="11" customFormat="1" ht="12.45" customHeight="1">
      <c r="B10" s="158"/>
      <c r="C10" s="158"/>
      <c r="D10" s="160"/>
      <c r="E10" s="160"/>
      <c r="F10" s="162"/>
      <c r="G10" s="162"/>
      <c r="H10" s="25"/>
      <c r="I10" s="26"/>
      <c r="J10" s="26"/>
      <c r="K10" s="27"/>
      <c r="L10" s="27"/>
    </row>
    <row r="11" spans="2:14" s="28" customFormat="1" ht="4.5" customHeight="1">
      <c r="B11" s="88"/>
      <c r="C11" s="88"/>
      <c r="D11" s="89"/>
      <c r="E11" s="89"/>
      <c r="F11" s="89"/>
      <c r="G11" s="89"/>
      <c r="H11" s="68"/>
      <c r="I11" s="69"/>
      <c r="J11" s="69"/>
      <c r="K11" s="70"/>
      <c r="L11" s="70"/>
    </row>
    <row r="12" spans="2:14" s="11" customFormat="1" ht="16" customHeight="1">
      <c r="B12" s="182" t="s">
        <v>6</v>
      </c>
      <c r="C12" s="183"/>
      <c r="D12" s="183"/>
      <c r="E12" s="183"/>
      <c r="F12" s="183"/>
      <c r="G12" s="184"/>
      <c r="H12" s="25"/>
      <c r="I12" s="26"/>
      <c r="J12" s="26"/>
      <c r="K12" s="27"/>
    </row>
    <row r="13" spans="2:14" s="22" customFormat="1" ht="13" customHeight="1">
      <c r="B13" s="166" t="s">
        <v>23</v>
      </c>
      <c r="C13" s="167"/>
      <c r="D13" s="44">
        <v>25.5</v>
      </c>
      <c r="E13" s="44">
        <v>25.5</v>
      </c>
      <c r="F13" s="44">
        <v>25.5</v>
      </c>
      <c r="G13" s="100">
        <v>25.5</v>
      </c>
      <c r="H13" s="45"/>
      <c r="I13" s="46"/>
      <c r="K13" s="24"/>
      <c r="L13" s="47"/>
    </row>
    <row r="14" spans="2:14" s="22" customFormat="1" ht="13" customHeight="1">
      <c r="B14" s="150" t="s">
        <v>24</v>
      </c>
      <c r="C14" s="151"/>
      <c r="D14" s="52">
        <v>0</v>
      </c>
      <c r="E14" s="52">
        <v>0</v>
      </c>
      <c r="F14" s="52">
        <v>0</v>
      </c>
      <c r="G14" s="101">
        <v>0</v>
      </c>
      <c r="I14" s="46"/>
      <c r="K14" s="24"/>
      <c r="L14" s="53"/>
    </row>
    <row r="15" spans="2:14" s="22" customFormat="1" ht="13" customHeight="1">
      <c r="B15" s="150" t="s">
        <v>25</v>
      </c>
      <c r="C15" s="151"/>
      <c r="D15" s="54">
        <f>D14+D14*D13%</f>
        <v>0</v>
      </c>
      <c r="E15" s="54">
        <f>E14+E14*E13%</f>
        <v>0</v>
      </c>
      <c r="F15" s="54">
        <f>F14+F14*F13%</f>
        <v>0</v>
      </c>
      <c r="G15" s="102">
        <f>G14+G14*G13%</f>
        <v>0</v>
      </c>
      <c r="I15" s="46"/>
      <c r="K15" s="24"/>
      <c r="L15" s="53"/>
    </row>
    <row r="16" spans="2:14" s="22" customFormat="1" ht="13" customHeight="1">
      <c r="B16" s="150" t="s">
        <v>26</v>
      </c>
      <c r="C16" s="151"/>
      <c r="D16" s="52">
        <v>0</v>
      </c>
      <c r="E16" s="52">
        <v>0</v>
      </c>
      <c r="F16" s="52">
        <v>0</v>
      </c>
      <c r="G16" s="101">
        <v>0</v>
      </c>
      <c r="I16" s="46"/>
      <c r="K16" s="24"/>
      <c r="L16" s="53"/>
    </row>
    <row r="17" spans="2:12" s="22" customFormat="1" ht="13" customHeight="1">
      <c r="B17" s="103" t="s">
        <v>27</v>
      </c>
      <c r="C17" s="83"/>
      <c r="D17" s="54">
        <f>D16*D14</f>
        <v>0</v>
      </c>
      <c r="E17" s="54">
        <f>E16*E14</f>
        <v>0</v>
      </c>
      <c r="F17" s="54">
        <f>F16*F14</f>
        <v>0</v>
      </c>
      <c r="G17" s="102">
        <f>G16*G14</f>
        <v>0</v>
      </c>
      <c r="I17" s="46"/>
      <c r="K17" s="24"/>
      <c r="L17" s="53"/>
    </row>
    <row r="18" spans="2:12" s="22" customFormat="1" ht="13" customHeight="1">
      <c r="B18" s="150" t="s">
        <v>28</v>
      </c>
      <c r="C18" s="151"/>
      <c r="D18" s="55">
        <v>0</v>
      </c>
      <c r="E18" s="55">
        <v>0</v>
      </c>
      <c r="F18" s="55">
        <v>0</v>
      </c>
      <c r="G18" s="104">
        <v>0</v>
      </c>
      <c r="I18" s="46"/>
      <c r="K18" s="24"/>
      <c r="L18" s="56"/>
    </row>
    <row r="19" spans="2:12" s="22" customFormat="1" ht="13" customHeight="1">
      <c r="B19" s="103" t="s">
        <v>29</v>
      </c>
      <c r="C19" s="83"/>
      <c r="D19" s="57">
        <f>D16-D16*D18</f>
        <v>0</v>
      </c>
      <c r="E19" s="57">
        <f>E16-E16*E18</f>
        <v>0</v>
      </c>
      <c r="F19" s="57">
        <f>F16-F16*F18</f>
        <v>0</v>
      </c>
      <c r="G19" s="105">
        <f>G16-G16*G18</f>
        <v>0</v>
      </c>
      <c r="I19" s="46"/>
      <c r="K19" s="24"/>
      <c r="L19" s="56"/>
    </row>
    <row r="20" spans="2:12" s="22" customFormat="1" ht="13" customHeight="1">
      <c r="B20" s="150" t="s">
        <v>30</v>
      </c>
      <c r="C20" s="151"/>
      <c r="D20" s="52">
        <v>0</v>
      </c>
      <c r="E20" s="52">
        <v>0</v>
      </c>
      <c r="F20" s="52">
        <v>0</v>
      </c>
      <c r="G20" s="101">
        <v>0</v>
      </c>
      <c r="I20" s="46"/>
      <c r="K20" s="24"/>
      <c r="L20" s="53"/>
    </row>
    <row r="21" spans="2:12" s="22" customFormat="1" ht="13" customHeight="1">
      <c r="B21" s="150" t="s">
        <v>31</v>
      </c>
      <c r="C21" s="151"/>
      <c r="D21" s="52">
        <v>0</v>
      </c>
      <c r="E21" s="52">
        <v>0</v>
      </c>
      <c r="F21" s="52">
        <v>0</v>
      </c>
      <c r="G21" s="101">
        <v>0</v>
      </c>
      <c r="I21" s="46"/>
      <c r="K21" s="24"/>
      <c r="L21" s="53"/>
    </row>
    <row r="22" spans="2:12" s="22" customFormat="1" ht="13" customHeight="1">
      <c r="B22" s="150" t="s">
        <v>32</v>
      </c>
      <c r="C22" s="151"/>
      <c r="D22" s="52">
        <v>0</v>
      </c>
      <c r="E22" s="52">
        <v>0</v>
      </c>
      <c r="F22" s="52">
        <v>0</v>
      </c>
      <c r="G22" s="101">
        <v>0</v>
      </c>
      <c r="I22" s="46"/>
      <c r="K22" s="24"/>
      <c r="L22" s="53"/>
    </row>
    <row r="23" spans="2:12" s="22" customFormat="1" ht="13" customHeight="1">
      <c r="B23" s="150" t="s">
        <v>33</v>
      </c>
      <c r="C23" s="151"/>
      <c r="D23" s="82">
        <f>IF(D16=0,0,(D14*D16+D20+D21+D22)/(1-D18)/D19)</f>
        <v>0</v>
      </c>
      <c r="E23" s="82">
        <f>IF(E16=0,0,(E14*E16+E20+E21+E22)/(1-E18)/E19)</f>
        <v>0</v>
      </c>
      <c r="F23" s="82">
        <f>IF(F16=0,0,(F14*F16+F20+F21+F22)/(1-F18)/F19)</f>
        <v>0</v>
      </c>
      <c r="G23" s="106">
        <f>IF(G16=0,0,(G14*G16+G20+G21+G22)/(1-G18)/G19)</f>
        <v>0</v>
      </c>
      <c r="I23" s="46"/>
      <c r="K23" s="24"/>
      <c r="L23" s="58"/>
    </row>
    <row r="24" spans="2:12" s="22" customFormat="1" ht="13" customHeight="1">
      <c r="B24" s="103" t="s">
        <v>34</v>
      </c>
      <c r="C24" s="83"/>
      <c r="D24" s="82">
        <f>D23+D23*D13/100</f>
        <v>0</v>
      </c>
      <c r="E24" s="82">
        <f>E23+E23*E13/100</f>
        <v>0</v>
      </c>
      <c r="F24" s="82">
        <f>F23+F23*F13/100</f>
        <v>0</v>
      </c>
      <c r="G24" s="106">
        <f>G23+G23*G13/100</f>
        <v>0</v>
      </c>
      <c r="I24" s="46"/>
      <c r="K24" s="24"/>
      <c r="L24" s="58"/>
    </row>
    <row r="25" spans="2:12" s="22" customFormat="1" ht="12" customHeight="1">
      <c r="B25" s="72"/>
      <c r="C25" s="72"/>
      <c r="D25" s="73"/>
      <c r="E25" s="73"/>
      <c r="F25" s="73"/>
      <c r="G25" s="73"/>
      <c r="I25" s="46"/>
      <c r="K25" s="24"/>
      <c r="L25" s="58"/>
    </row>
    <row r="26" spans="2:12" s="11" customFormat="1" ht="16" customHeight="1">
      <c r="B26" s="185" t="s">
        <v>11</v>
      </c>
      <c r="C26" s="186"/>
      <c r="D26" s="186"/>
      <c r="E26" s="186"/>
      <c r="F26" s="186"/>
      <c r="G26" s="187"/>
      <c r="I26" s="29"/>
      <c r="K26" s="27"/>
      <c r="L26" s="30"/>
    </row>
    <row r="27" spans="2:12" s="22" customFormat="1" ht="13" customHeight="1">
      <c r="B27" s="166" t="s">
        <v>35</v>
      </c>
      <c r="C27" s="167"/>
      <c r="D27" s="44">
        <f>D13</f>
        <v>25.5</v>
      </c>
      <c r="E27" s="44">
        <f>E13</f>
        <v>25.5</v>
      </c>
      <c r="F27" s="44">
        <f>F13</f>
        <v>25.5</v>
      </c>
      <c r="G27" s="100">
        <f>G13</f>
        <v>25.5</v>
      </c>
      <c r="H27" s="45"/>
      <c r="I27" s="46"/>
      <c r="K27" s="24"/>
      <c r="L27" s="47"/>
    </row>
    <row r="28" spans="2:12" s="22" customFormat="1" ht="13" customHeight="1">
      <c r="B28" s="150" t="s">
        <v>36</v>
      </c>
      <c r="C28" s="151"/>
      <c r="D28" s="48">
        <v>0</v>
      </c>
      <c r="E28" s="48">
        <v>0</v>
      </c>
      <c r="F28" s="48">
        <v>0</v>
      </c>
      <c r="G28" s="122">
        <v>0</v>
      </c>
      <c r="H28" s="46"/>
      <c r="I28" s="46"/>
      <c r="J28" s="49"/>
      <c r="K28" s="24"/>
      <c r="L28" s="49"/>
    </row>
    <row r="29" spans="2:12" s="22" customFormat="1" ht="13" customHeight="1">
      <c r="B29" s="152" t="s">
        <v>7</v>
      </c>
      <c r="C29" s="153"/>
      <c r="D29" s="50">
        <f>D23/(100%-D28)</f>
        <v>0</v>
      </c>
      <c r="E29" s="50">
        <f>E23/(100%-E28)</f>
        <v>0</v>
      </c>
      <c r="F29" s="50">
        <f>F23/(100%-F28)</f>
        <v>0</v>
      </c>
      <c r="G29" s="123">
        <f>G23/(100%-G28)</f>
        <v>0</v>
      </c>
      <c r="H29" s="46"/>
      <c r="I29" s="46"/>
      <c r="J29" s="49"/>
      <c r="K29" s="24"/>
      <c r="L29" s="49"/>
    </row>
    <row r="30" spans="2:12" s="22" customFormat="1" ht="13" customHeight="1">
      <c r="B30" s="152" t="s">
        <v>8</v>
      </c>
      <c r="C30" s="153"/>
      <c r="D30" s="51">
        <f>D29+D29*D27%</f>
        <v>0</v>
      </c>
      <c r="E30" s="51">
        <f t="shared" ref="E30:G30" si="0">E29+E29*E27%</f>
        <v>0</v>
      </c>
      <c r="F30" s="51">
        <f t="shared" si="0"/>
        <v>0</v>
      </c>
      <c r="G30" s="124">
        <f t="shared" si="0"/>
        <v>0</v>
      </c>
      <c r="H30" s="165"/>
      <c r="I30" s="165"/>
      <c r="J30" s="165"/>
      <c r="L30" s="24"/>
    </row>
    <row r="31" spans="2:12" s="22" customFormat="1" ht="13" customHeight="1">
      <c r="B31" s="190" t="s">
        <v>9</v>
      </c>
      <c r="C31" s="191"/>
      <c r="D31" s="188">
        <v>0</v>
      </c>
      <c r="E31" s="188">
        <v>0</v>
      </c>
      <c r="F31" s="188">
        <v>0</v>
      </c>
      <c r="G31" s="189">
        <v>0</v>
      </c>
      <c r="H31" s="34"/>
      <c r="I31" s="86"/>
      <c r="J31" s="34"/>
      <c r="L31" s="24"/>
    </row>
    <row r="32" spans="2:12" s="22" customFormat="1" ht="13" customHeight="1">
      <c r="B32" s="125" t="s">
        <v>10</v>
      </c>
      <c r="C32" s="84"/>
      <c r="D32" s="37">
        <f>IF(D31=0,0,(D31/(1+D$27%)-D$23)/(D31/(1+D$27%)))</f>
        <v>0</v>
      </c>
      <c r="E32" s="37">
        <f t="shared" ref="E32:G32" si="1">IF(E31=0,0,(E31/(1+E$27%)-E$23)/(E31/(1+E$27%)))</f>
        <v>0</v>
      </c>
      <c r="F32" s="37">
        <f t="shared" si="1"/>
        <v>0</v>
      </c>
      <c r="G32" s="126">
        <f t="shared" si="1"/>
        <v>0</v>
      </c>
      <c r="H32" s="34"/>
      <c r="I32" s="35"/>
      <c r="J32" s="34"/>
      <c r="L32" s="24"/>
    </row>
    <row r="33" spans="2:12" s="22" customFormat="1" ht="13" customHeight="1">
      <c r="B33" s="152" t="s">
        <v>12</v>
      </c>
      <c r="C33" s="153"/>
      <c r="D33" s="42">
        <v>0</v>
      </c>
      <c r="E33" s="42">
        <v>0</v>
      </c>
      <c r="F33" s="42">
        <v>0</v>
      </c>
      <c r="G33" s="127">
        <v>0</v>
      </c>
      <c r="H33" s="34"/>
      <c r="I33" s="35"/>
      <c r="J33" s="34"/>
      <c r="L33" s="24"/>
    </row>
    <row r="34" spans="2:12" s="22" customFormat="1" ht="13" customHeight="1">
      <c r="B34" s="128" t="s">
        <v>13</v>
      </c>
      <c r="C34" s="59"/>
      <c r="D34" s="43">
        <f>D33*D19</f>
        <v>0</v>
      </c>
      <c r="E34" s="43">
        <f>E33*E19</f>
        <v>0</v>
      </c>
      <c r="F34" s="43">
        <f>F33*F19</f>
        <v>0</v>
      </c>
      <c r="G34" s="129">
        <f>G33*G19</f>
        <v>0</v>
      </c>
      <c r="H34" s="34"/>
      <c r="I34" s="35"/>
      <c r="J34" s="34"/>
      <c r="L34" s="24"/>
    </row>
    <row r="35" spans="2:12" s="22" customFormat="1" ht="13" customHeight="1">
      <c r="B35" s="156" t="s">
        <v>37</v>
      </c>
      <c r="C35" s="157"/>
      <c r="D35" s="40">
        <f>(D31/(1+D27%)- D23)</f>
        <v>0</v>
      </c>
      <c r="E35" s="40">
        <f>(E31/(1+E27%)- E23)</f>
        <v>0</v>
      </c>
      <c r="F35" s="40">
        <f>(F31/(1+F27%)- F23)</f>
        <v>0</v>
      </c>
      <c r="G35" s="130">
        <f>(G31/(1+G27%)- G23)</f>
        <v>0</v>
      </c>
      <c r="H35" s="163"/>
      <c r="I35" s="163"/>
      <c r="J35" s="164"/>
      <c r="K35" s="164"/>
    </row>
    <row r="36" spans="2:12" s="22" customFormat="1" ht="13" customHeight="1">
      <c r="B36" s="172" t="s">
        <v>38</v>
      </c>
      <c r="C36" s="173"/>
      <c r="D36" s="131">
        <f>D35*D19*D33</f>
        <v>0</v>
      </c>
      <c r="E36" s="131">
        <f>E35*E19*E33</f>
        <v>0</v>
      </c>
      <c r="F36" s="131">
        <f>F35*F19*F33</f>
        <v>0</v>
      </c>
      <c r="G36" s="132">
        <f>G35*G19*G33</f>
        <v>0</v>
      </c>
      <c r="H36" s="23"/>
      <c r="I36" s="23"/>
      <c r="J36" s="41"/>
      <c r="K36" s="41"/>
    </row>
    <row r="37" spans="2:12" s="22" customFormat="1" ht="12" customHeight="1">
      <c r="B37" s="72"/>
      <c r="C37" s="72"/>
      <c r="D37" s="73"/>
      <c r="E37" s="73"/>
      <c r="F37" s="73"/>
      <c r="G37" s="73"/>
      <c r="H37" s="23"/>
      <c r="I37" s="23"/>
      <c r="J37" s="41"/>
      <c r="K37" s="41"/>
    </row>
    <row r="38" spans="2:12" s="11" customFormat="1" ht="16" customHeight="1">
      <c r="B38" s="185" t="s">
        <v>47</v>
      </c>
      <c r="C38" s="186"/>
      <c r="D38" s="186"/>
      <c r="E38" s="186"/>
      <c r="F38" s="186"/>
      <c r="G38" s="187"/>
      <c r="I38" s="31"/>
      <c r="K38" s="27"/>
      <c r="L38" s="30"/>
    </row>
    <row r="39" spans="2:12" s="22" customFormat="1" ht="13" customHeight="1">
      <c r="B39" s="103" t="s">
        <v>39</v>
      </c>
      <c r="C39" s="83"/>
      <c r="D39" s="33">
        <v>0</v>
      </c>
      <c r="E39" s="33">
        <v>0</v>
      </c>
      <c r="F39" s="33">
        <v>0</v>
      </c>
      <c r="G39" s="133">
        <v>0</v>
      </c>
      <c r="H39" s="34"/>
      <c r="I39" s="35"/>
      <c r="J39" s="34"/>
      <c r="L39" s="24"/>
    </row>
    <row r="40" spans="2:12" s="22" customFormat="1" ht="13" customHeight="1">
      <c r="B40" s="125" t="s">
        <v>15</v>
      </c>
      <c r="C40" s="84"/>
      <c r="D40" s="36">
        <f>D39/(1+D$27%)</f>
        <v>0</v>
      </c>
      <c r="E40" s="36">
        <f t="shared" ref="E40:G40" si="2">E39/(1+E$27%)</f>
        <v>0</v>
      </c>
      <c r="F40" s="36">
        <f t="shared" si="2"/>
        <v>0</v>
      </c>
      <c r="G40" s="134">
        <f t="shared" si="2"/>
        <v>0</v>
      </c>
      <c r="H40" s="34"/>
      <c r="I40" s="35"/>
      <c r="J40" s="34"/>
      <c r="L40" s="24"/>
    </row>
    <row r="41" spans="2:12" s="22" customFormat="1" ht="13" customHeight="1">
      <c r="B41" s="125" t="s">
        <v>10</v>
      </c>
      <c r="C41" s="84"/>
      <c r="D41" s="37">
        <f>IF(D$39=0,0,(D40-D$23)/D40)</f>
        <v>0</v>
      </c>
      <c r="E41" s="37">
        <f t="shared" ref="E41:G41" si="3">IF(E$39=0,0,(E40-E$23)/E40)</f>
        <v>0</v>
      </c>
      <c r="F41" s="37">
        <f t="shared" si="3"/>
        <v>0</v>
      </c>
      <c r="G41" s="126">
        <f t="shared" si="3"/>
        <v>0</v>
      </c>
      <c r="H41" s="34"/>
      <c r="I41" s="35"/>
      <c r="J41" s="34"/>
      <c r="L41" s="24"/>
    </row>
    <row r="42" spans="2:12" s="22" customFormat="1" ht="13" customHeight="1">
      <c r="B42" s="154" t="s">
        <v>12</v>
      </c>
      <c r="C42" s="155"/>
      <c r="D42" s="42">
        <v>0</v>
      </c>
      <c r="E42" s="42">
        <v>0</v>
      </c>
      <c r="F42" s="42">
        <v>0</v>
      </c>
      <c r="G42" s="127">
        <v>0</v>
      </c>
      <c r="H42" s="34"/>
      <c r="I42" s="35"/>
      <c r="J42" s="34"/>
      <c r="L42" s="24"/>
    </row>
    <row r="43" spans="2:12" s="22" customFormat="1" ht="13" customHeight="1">
      <c r="B43" s="135" t="s">
        <v>13</v>
      </c>
      <c r="C43" s="60"/>
      <c r="D43" s="43">
        <f>D42*D19</f>
        <v>0</v>
      </c>
      <c r="E43" s="43">
        <f>E42*E19</f>
        <v>0</v>
      </c>
      <c r="F43" s="43">
        <f>F42*F19</f>
        <v>0</v>
      </c>
      <c r="G43" s="129">
        <f>G42*G19</f>
        <v>0</v>
      </c>
      <c r="H43" s="34"/>
      <c r="I43" s="35"/>
      <c r="J43" s="34"/>
      <c r="L43" s="24"/>
    </row>
    <row r="44" spans="2:12" s="22" customFormat="1" ht="13" customHeight="1">
      <c r="B44" s="148" t="s">
        <v>40</v>
      </c>
      <c r="C44" s="149"/>
      <c r="D44" s="40">
        <f>IF(D42=0,0,D40-D$23)</f>
        <v>0</v>
      </c>
      <c r="E44" s="40">
        <f>IF(E42=0,0,E40-E$23)</f>
        <v>0</v>
      </c>
      <c r="F44" s="40">
        <f>IF(F42=0,0,F40-F$23)</f>
        <v>0</v>
      </c>
      <c r="G44" s="130">
        <f>IF(G42=0,0,G40-G$23)</f>
        <v>0</v>
      </c>
      <c r="H44" s="23"/>
      <c r="I44" s="23"/>
      <c r="J44" s="41"/>
      <c r="K44" s="41"/>
    </row>
    <row r="45" spans="2:12" s="22" customFormat="1" ht="13" customHeight="1">
      <c r="B45" s="172" t="s">
        <v>41</v>
      </c>
      <c r="C45" s="173"/>
      <c r="D45" s="136">
        <f>D44*D19*D42</f>
        <v>0</v>
      </c>
      <c r="E45" s="136">
        <f>E44*E19*E42</f>
        <v>0</v>
      </c>
      <c r="F45" s="136">
        <f>F44*F19*F42</f>
        <v>0</v>
      </c>
      <c r="G45" s="137">
        <f>G44*G19*G42</f>
        <v>0</v>
      </c>
      <c r="H45" s="23"/>
      <c r="I45" s="23"/>
      <c r="J45" s="41"/>
      <c r="K45" s="41"/>
    </row>
    <row r="46" spans="2:12" s="22" customFormat="1" ht="12" customHeight="1">
      <c r="B46" s="72"/>
      <c r="C46" s="72"/>
      <c r="D46" s="74"/>
      <c r="E46" s="74"/>
      <c r="F46" s="74"/>
      <c r="G46" s="74"/>
      <c r="H46" s="23"/>
      <c r="I46" s="23"/>
      <c r="J46" s="41"/>
      <c r="K46" s="41"/>
    </row>
    <row r="47" spans="2:12" s="11" customFormat="1" ht="16" customHeight="1">
      <c r="B47" s="185" t="s">
        <v>14</v>
      </c>
      <c r="C47" s="186"/>
      <c r="D47" s="186"/>
      <c r="E47" s="186"/>
      <c r="F47" s="186"/>
      <c r="G47" s="187"/>
      <c r="I47" s="31"/>
      <c r="K47" s="27"/>
      <c r="L47" s="30"/>
    </row>
    <row r="48" spans="2:12" s="22" customFormat="1" ht="13" customHeight="1">
      <c r="B48" s="103" t="s">
        <v>42</v>
      </c>
      <c r="C48" s="83"/>
      <c r="D48" s="33">
        <v>0</v>
      </c>
      <c r="E48" s="33">
        <v>0</v>
      </c>
      <c r="F48" s="33">
        <v>0</v>
      </c>
      <c r="G48" s="133">
        <v>0</v>
      </c>
      <c r="H48" s="34"/>
      <c r="I48" s="35"/>
      <c r="J48" s="34"/>
      <c r="L48" s="24"/>
    </row>
    <row r="49" spans="2:15" s="22" customFormat="1" ht="13" customHeight="1">
      <c r="B49" s="125" t="s">
        <v>16</v>
      </c>
      <c r="C49" s="84"/>
      <c r="D49" s="36">
        <f>D48/(1+D$27%)</f>
        <v>0</v>
      </c>
      <c r="E49" s="36">
        <f t="shared" ref="E49:G49" si="4">E48/(1+E$27%)</f>
        <v>0</v>
      </c>
      <c r="F49" s="36">
        <f t="shared" si="4"/>
        <v>0</v>
      </c>
      <c r="G49" s="134">
        <f t="shared" si="4"/>
        <v>0</v>
      </c>
      <c r="H49" s="34"/>
      <c r="I49" s="35"/>
      <c r="J49" s="34"/>
      <c r="L49" s="24"/>
    </row>
    <row r="50" spans="2:15" s="22" customFormat="1" ht="13" customHeight="1">
      <c r="B50" s="125" t="s">
        <v>10</v>
      </c>
      <c r="C50" s="84"/>
      <c r="D50" s="37">
        <f>IF(D$49=0,0,(D49-D$23)/D49)</f>
        <v>0</v>
      </c>
      <c r="E50" s="37">
        <f>IF(E$49=0,0,(E49-E$23)/E49)</f>
        <v>0</v>
      </c>
      <c r="F50" s="37">
        <f>IF(F$49=0,0,(F49-F$23)/F49)</f>
        <v>0</v>
      </c>
      <c r="G50" s="126">
        <f>IF(G$49=0,0,(G49-G$23)/G49)</f>
        <v>0</v>
      </c>
      <c r="H50" s="34"/>
      <c r="I50" s="35"/>
      <c r="J50" s="34"/>
      <c r="L50" s="24"/>
    </row>
    <row r="51" spans="2:15" s="22" customFormat="1" ht="13" customHeight="1">
      <c r="B51" s="174" t="s">
        <v>12</v>
      </c>
      <c r="C51" s="175"/>
      <c r="D51" s="87">
        <f>IF(D14=0,0,100%-D33-D42)</f>
        <v>0</v>
      </c>
      <c r="E51" s="87">
        <f>IF(E14=0,0,100%-E33-E42)</f>
        <v>0</v>
      </c>
      <c r="F51" s="87">
        <f>IF(F14=0,0,100%-F33-F42)</f>
        <v>0</v>
      </c>
      <c r="G51" s="138">
        <f>IF(G14=0,0,100%-G33-G42)</f>
        <v>0</v>
      </c>
      <c r="H51" s="38"/>
      <c r="I51" s="35"/>
      <c r="J51" s="34"/>
      <c r="L51" s="24"/>
    </row>
    <row r="52" spans="2:15" s="22" customFormat="1" ht="13" customHeight="1">
      <c r="B52" s="139" t="s">
        <v>13</v>
      </c>
      <c r="C52" s="61"/>
      <c r="D52" s="39">
        <f>D51*D19</f>
        <v>0</v>
      </c>
      <c r="E52" s="39">
        <f>E51*E19</f>
        <v>0</v>
      </c>
      <c r="F52" s="39">
        <f>F51*F19</f>
        <v>0</v>
      </c>
      <c r="G52" s="140">
        <f>G51*G19</f>
        <v>0</v>
      </c>
      <c r="H52" s="34"/>
      <c r="I52" s="34"/>
      <c r="J52" s="34"/>
      <c r="L52" s="24"/>
    </row>
    <row r="53" spans="2:15" s="22" customFormat="1" ht="13" customHeight="1">
      <c r="B53" s="148" t="s">
        <v>43</v>
      </c>
      <c r="C53" s="149"/>
      <c r="D53" s="40">
        <f>IF(D48=0,0,D49-D$23)</f>
        <v>0</v>
      </c>
      <c r="E53" s="40">
        <f t="shared" ref="E53:G53" si="5">IF(E48=0,0,E49-E$23)</f>
        <v>0</v>
      </c>
      <c r="F53" s="40">
        <f t="shared" si="5"/>
        <v>0</v>
      </c>
      <c r="G53" s="130">
        <f t="shared" si="5"/>
        <v>0</v>
      </c>
      <c r="H53" s="23"/>
      <c r="I53" s="23"/>
      <c r="J53" s="41"/>
      <c r="K53" s="41"/>
    </row>
    <row r="54" spans="2:15" s="22" customFormat="1" ht="13" customHeight="1">
      <c r="B54" s="172" t="s">
        <v>44</v>
      </c>
      <c r="C54" s="173"/>
      <c r="D54" s="136">
        <f>(D19*D51*D53)</f>
        <v>0</v>
      </c>
      <c r="E54" s="136">
        <f>(E19*E51*E53)</f>
        <v>0</v>
      </c>
      <c r="F54" s="136">
        <f>(F19*F51*F53)</f>
        <v>0</v>
      </c>
      <c r="G54" s="137">
        <f>(G19*G51*G53)</f>
        <v>0</v>
      </c>
      <c r="H54" s="23"/>
      <c r="I54" s="23"/>
      <c r="J54" s="41"/>
      <c r="K54" s="41"/>
    </row>
    <row r="55" spans="2:15" s="22" customFormat="1" ht="12" customHeight="1">
      <c r="B55" s="72"/>
      <c r="C55" s="72"/>
      <c r="D55" s="74"/>
      <c r="E55" s="74"/>
      <c r="F55" s="74"/>
      <c r="G55" s="74"/>
      <c r="H55" s="23"/>
      <c r="I55" s="23"/>
      <c r="J55" s="41"/>
      <c r="K55" s="41"/>
    </row>
    <row r="56" spans="2:15" s="11" customFormat="1" ht="16" customHeight="1">
      <c r="B56" s="185" t="s">
        <v>17</v>
      </c>
      <c r="C56" s="186"/>
      <c r="D56" s="186"/>
      <c r="E56" s="186"/>
      <c r="F56" s="186"/>
      <c r="G56" s="187"/>
      <c r="I56" s="31"/>
      <c r="K56" s="27"/>
      <c r="L56" s="30"/>
    </row>
    <row r="57" spans="2:15" s="22" customFormat="1" ht="15" customHeight="1">
      <c r="B57" s="148" t="s">
        <v>45</v>
      </c>
      <c r="C57" s="149"/>
      <c r="D57" s="32">
        <f>D36+D45+D54</f>
        <v>0</v>
      </c>
      <c r="E57" s="32">
        <f>E36+E45+E54</f>
        <v>0</v>
      </c>
      <c r="F57" s="32">
        <f>F36+F45+F54</f>
        <v>0</v>
      </c>
      <c r="G57" s="141">
        <f>G36+G45+G54</f>
        <v>0</v>
      </c>
    </row>
    <row r="58" spans="2:15" s="22" customFormat="1" ht="15" customHeight="1">
      <c r="B58" s="172" t="s">
        <v>46</v>
      </c>
      <c r="C58" s="173"/>
      <c r="D58" s="142">
        <f>IF(D57=0,0,D57/((D31/(1+D27%)*D34+D40*D43+D49*D52)%)/100)</f>
        <v>0</v>
      </c>
      <c r="E58" s="142">
        <f>IF(E57=0,0,E57/((E31/(1+E27%)*E34+E40*E43+E49*E52)%)/100)</f>
        <v>0</v>
      </c>
      <c r="F58" s="142">
        <f>IF(F57=0,0,F57/((F31/(1+F27%)*F34+F40*F43+F49*F52)%)/100)</f>
        <v>0</v>
      </c>
      <c r="G58" s="143">
        <f>IF(G57=0,0,G57/((G31/(1+G27%)*G34+G40*G43+G49*G52)%)/100)</f>
        <v>0</v>
      </c>
    </row>
    <row r="59" spans="2:15" s="3" customFormat="1" ht="9" customHeight="1" thickBot="1">
      <c r="B59" s="62"/>
      <c r="C59" s="62"/>
      <c r="D59" s="62"/>
      <c r="E59" s="62"/>
      <c r="F59" s="62"/>
      <c r="G59" s="63"/>
      <c r="O59"/>
    </row>
    <row r="60" spans="2:15" s="3" customFormat="1" ht="13.95" customHeight="1" thickBot="1">
      <c r="B60" s="64" t="s">
        <v>18</v>
      </c>
      <c r="C60" s="62"/>
      <c r="D60" s="62"/>
      <c r="E60" s="170" t="s">
        <v>19</v>
      </c>
      <c r="F60" s="171"/>
      <c r="G60" s="65">
        <v>1</v>
      </c>
      <c r="O60"/>
    </row>
    <row r="61" spans="2:15" s="3" customFormat="1" ht="5.25" customHeight="1" thickBot="1">
      <c r="B61" s="63"/>
      <c r="C61" s="66"/>
      <c r="D61" s="10"/>
      <c r="E61" s="10"/>
      <c r="F61" s="10"/>
      <c r="G61" s="67"/>
      <c r="O61"/>
    </row>
    <row r="62" spans="2:15" s="3" customFormat="1" ht="15" customHeight="1">
      <c r="B62" s="144" t="s">
        <v>20</v>
      </c>
      <c r="C62" s="145" t="s">
        <v>21</v>
      </c>
      <c r="D62" s="146" t="s">
        <v>22</v>
      </c>
      <c r="E62" s="144" t="s">
        <v>20</v>
      </c>
      <c r="F62" s="145" t="s">
        <v>21</v>
      </c>
      <c r="G62" s="146" t="s">
        <v>22</v>
      </c>
      <c r="O62"/>
    </row>
    <row r="63" spans="2:15" s="3" customFormat="1" ht="15" customHeight="1">
      <c r="B63" s="12">
        <v>0.15</v>
      </c>
      <c r="C63" s="13">
        <f t="shared" ref="C63:C86" si="6">1/(100%-B63)</f>
        <v>1.1764705882352942</v>
      </c>
      <c r="D63" s="14">
        <f t="shared" ref="D63:D86" si="7">IF($G$60=1,C63*($D$23+$D$23*$D$27%),IF($G$60=2,($E$23+$E$23*$E$27%)*C63,IF($G$60=3,C63*($F$23+$F$23*$F$27%),C63*($G$23+$G$23*$G$27%))))</f>
        <v>0</v>
      </c>
      <c r="E63" s="12">
        <f>Prissättningsräknäre!B86+1%</f>
        <v>0.39000000000000018</v>
      </c>
      <c r="F63" s="13">
        <f t="shared" ref="F63:F84" si="8">1/(100%-E63)</f>
        <v>1.6393442622950822</v>
      </c>
      <c r="G63" s="14">
        <f t="shared" ref="G63:G84" si="9">IF($G$60=1,F63*($D$23+$D$23*$D$27%),IF($G$60=2,($E$23+$E$23*$E$27%)*F63,IF($G$60=3,F63*($F$23+$F$23*$F$27%),F63*($G$23+$G$23*$G$27%))))</f>
        <v>0</v>
      </c>
      <c r="O63"/>
    </row>
    <row r="64" spans="2:15" s="3" customFormat="1" ht="15" customHeight="1">
      <c r="B64" s="15">
        <f t="shared" ref="B64:B86" si="10">B63+1%</f>
        <v>0.16</v>
      </c>
      <c r="C64" s="16">
        <f t="shared" si="6"/>
        <v>1.1904761904761905</v>
      </c>
      <c r="D64" s="71">
        <f t="shared" si="7"/>
        <v>0</v>
      </c>
      <c r="E64" s="15">
        <f t="shared" ref="E64:E84" si="11">E63+1%</f>
        <v>0.40000000000000019</v>
      </c>
      <c r="F64" s="16">
        <f t="shared" si="8"/>
        <v>1.666666666666667</v>
      </c>
      <c r="G64" s="71">
        <f t="shared" si="9"/>
        <v>0</v>
      </c>
      <c r="O64"/>
    </row>
    <row r="65" spans="2:15" s="3" customFormat="1" ht="15" customHeight="1">
      <c r="B65" s="12">
        <f t="shared" si="10"/>
        <v>0.17</v>
      </c>
      <c r="C65" s="13">
        <f t="shared" si="6"/>
        <v>1.2048192771084338</v>
      </c>
      <c r="D65" s="14">
        <f t="shared" si="7"/>
        <v>0</v>
      </c>
      <c r="E65" s="12">
        <f t="shared" si="11"/>
        <v>0.4100000000000002</v>
      </c>
      <c r="F65" s="13">
        <f t="shared" si="8"/>
        <v>1.6949152542372885</v>
      </c>
      <c r="G65" s="14">
        <f t="shared" si="9"/>
        <v>0</v>
      </c>
      <c r="O65"/>
    </row>
    <row r="66" spans="2:15" s="3" customFormat="1" ht="15" customHeight="1">
      <c r="B66" s="15">
        <f t="shared" si="10"/>
        <v>0.18000000000000002</v>
      </c>
      <c r="C66" s="16">
        <f t="shared" si="6"/>
        <v>1.2195121951219512</v>
      </c>
      <c r="D66" s="20">
        <f t="shared" si="7"/>
        <v>0</v>
      </c>
      <c r="E66" s="15">
        <f t="shared" si="11"/>
        <v>0.42000000000000021</v>
      </c>
      <c r="F66" s="16">
        <f t="shared" si="8"/>
        <v>1.7241379310344833</v>
      </c>
      <c r="G66" s="20">
        <f t="shared" si="9"/>
        <v>0</v>
      </c>
      <c r="O66"/>
    </row>
    <row r="67" spans="2:15" s="3" customFormat="1" ht="15" customHeight="1">
      <c r="B67" s="12">
        <f t="shared" si="10"/>
        <v>0.19000000000000003</v>
      </c>
      <c r="C67" s="13">
        <f t="shared" si="6"/>
        <v>1.2345679012345681</v>
      </c>
      <c r="D67" s="14">
        <f t="shared" si="7"/>
        <v>0</v>
      </c>
      <c r="E67" s="12">
        <f t="shared" si="11"/>
        <v>0.43000000000000022</v>
      </c>
      <c r="F67" s="13">
        <f t="shared" si="8"/>
        <v>1.7543859649122813</v>
      </c>
      <c r="G67" s="14">
        <f t="shared" si="9"/>
        <v>0</v>
      </c>
      <c r="O67"/>
    </row>
    <row r="68" spans="2:15" s="3" customFormat="1" ht="15" customHeight="1">
      <c r="B68" s="15">
        <f t="shared" si="10"/>
        <v>0.20000000000000004</v>
      </c>
      <c r="C68" s="16">
        <f t="shared" si="6"/>
        <v>1.25</v>
      </c>
      <c r="D68" s="20">
        <f t="shared" si="7"/>
        <v>0</v>
      </c>
      <c r="E68" s="15">
        <f t="shared" si="11"/>
        <v>0.44000000000000022</v>
      </c>
      <c r="F68" s="16">
        <f t="shared" si="8"/>
        <v>1.7857142857142863</v>
      </c>
      <c r="G68" s="20">
        <f t="shared" si="9"/>
        <v>0</v>
      </c>
      <c r="O68"/>
    </row>
    <row r="69" spans="2:15" s="3" customFormat="1" ht="15" customHeight="1">
      <c r="B69" s="12">
        <f t="shared" si="10"/>
        <v>0.21000000000000005</v>
      </c>
      <c r="C69" s="13">
        <f t="shared" si="6"/>
        <v>1.2658227848101267</v>
      </c>
      <c r="D69" s="14">
        <f t="shared" si="7"/>
        <v>0</v>
      </c>
      <c r="E69" s="12">
        <f t="shared" si="11"/>
        <v>0.45000000000000023</v>
      </c>
      <c r="F69" s="13">
        <f t="shared" si="8"/>
        <v>1.8181818181818188</v>
      </c>
      <c r="G69" s="14">
        <f t="shared" si="9"/>
        <v>0</v>
      </c>
      <c r="O69"/>
    </row>
    <row r="70" spans="2:15" s="3" customFormat="1" ht="15" customHeight="1">
      <c r="B70" s="15">
        <f t="shared" si="10"/>
        <v>0.22000000000000006</v>
      </c>
      <c r="C70" s="16">
        <f t="shared" si="6"/>
        <v>1.2820512820512822</v>
      </c>
      <c r="D70" s="20">
        <f t="shared" si="7"/>
        <v>0</v>
      </c>
      <c r="E70" s="15">
        <f t="shared" si="11"/>
        <v>0.46000000000000024</v>
      </c>
      <c r="F70" s="16">
        <f t="shared" si="8"/>
        <v>1.8518518518518525</v>
      </c>
      <c r="G70" s="20">
        <f t="shared" si="9"/>
        <v>0</v>
      </c>
      <c r="O70"/>
    </row>
    <row r="71" spans="2:15" s="3" customFormat="1" ht="15" customHeight="1">
      <c r="B71" s="12">
        <f t="shared" si="10"/>
        <v>0.23000000000000007</v>
      </c>
      <c r="C71" s="13">
        <f t="shared" si="6"/>
        <v>1.2987012987012989</v>
      </c>
      <c r="D71" s="14">
        <f t="shared" si="7"/>
        <v>0</v>
      </c>
      <c r="E71" s="12">
        <f t="shared" si="11"/>
        <v>0.47000000000000025</v>
      </c>
      <c r="F71" s="13">
        <f t="shared" si="8"/>
        <v>1.8867924528301894</v>
      </c>
      <c r="G71" s="14">
        <f t="shared" si="9"/>
        <v>0</v>
      </c>
      <c r="O71"/>
    </row>
    <row r="72" spans="2:15" s="3" customFormat="1" ht="15" customHeight="1">
      <c r="B72" s="15">
        <f t="shared" si="10"/>
        <v>0.24000000000000007</v>
      </c>
      <c r="C72" s="16">
        <f t="shared" si="6"/>
        <v>1.3157894736842106</v>
      </c>
      <c r="D72" s="20">
        <f t="shared" si="7"/>
        <v>0</v>
      </c>
      <c r="E72" s="15">
        <f t="shared" si="11"/>
        <v>0.48000000000000026</v>
      </c>
      <c r="F72" s="16">
        <f t="shared" si="8"/>
        <v>1.9230769230769238</v>
      </c>
      <c r="G72" s="20">
        <f t="shared" si="9"/>
        <v>0</v>
      </c>
      <c r="O72"/>
    </row>
    <row r="73" spans="2:15" ht="15" customHeight="1">
      <c r="B73" s="12">
        <f t="shared" si="10"/>
        <v>0.25000000000000006</v>
      </c>
      <c r="C73" s="13">
        <f t="shared" si="6"/>
        <v>1.3333333333333333</v>
      </c>
      <c r="D73" s="14">
        <f t="shared" si="7"/>
        <v>0</v>
      </c>
      <c r="E73" s="12">
        <f t="shared" si="11"/>
        <v>0.49000000000000027</v>
      </c>
      <c r="F73" s="13">
        <f t="shared" si="8"/>
        <v>1.960784313725491</v>
      </c>
      <c r="G73" s="14">
        <f t="shared" si="9"/>
        <v>0</v>
      </c>
    </row>
    <row r="74" spans="2:15" s="3" customFormat="1" ht="15" customHeight="1">
      <c r="B74" s="15">
        <f t="shared" si="10"/>
        <v>0.26000000000000006</v>
      </c>
      <c r="C74" s="16">
        <f t="shared" si="6"/>
        <v>1.3513513513513513</v>
      </c>
      <c r="D74" s="20">
        <f t="shared" si="7"/>
        <v>0</v>
      </c>
      <c r="E74" s="15">
        <f t="shared" si="11"/>
        <v>0.50000000000000022</v>
      </c>
      <c r="F74" s="16">
        <f t="shared" si="8"/>
        <v>2.0000000000000009</v>
      </c>
      <c r="G74" s="20">
        <f t="shared" si="9"/>
        <v>0</v>
      </c>
      <c r="O74"/>
    </row>
    <row r="75" spans="2:15" s="3" customFormat="1" ht="15" customHeight="1">
      <c r="B75" s="12">
        <f t="shared" si="10"/>
        <v>0.27000000000000007</v>
      </c>
      <c r="C75" s="13">
        <f t="shared" si="6"/>
        <v>1.3698630136986301</v>
      </c>
      <c r="D75" s="14">
        <f t="shared" si="7"/>
        <v>0</v>
      </c>
      <c r="E75" s="12">
        <f t="shared" si="11"/>
        <v>0.51000000000000023</v>
      </c>
      <c r="F75" s="13">
        <f t="shared" si="8"/>
        <v>2.0408163265306132</v>
      </c>
      <c r="G75" s="14">
        <f t="shared" si="9"/>
        <v>0</v>
      </c>
      <c r="O75"/>
    </row>
    <row r="76" spans="2:15" s="3" customFormat="1" ht="15" customHeight="1">
      <c r="B76" s="15">
        <f t="shared" si="10"/>
        <v>0.28000000000000008</v>
      </c>
      <c r="C76" s="16">
        <f t="shared" si="6"/>
        <v>1.3888888888888888</v>
      </c>
      <c r="D76" s="20">
        <f t="shared" si="7"/>
        <v>0</v>
      </c>
      <c r="E76" s="15">
        <f t="shared" si="11"/>
        <v>0.52000000000000024</v>
      </c>
      <c r="F76" s="16">
        <f t="shared" si="8"/>
        <v>2.0833333333333344</v>
      </c>
      <c r="G76" s="20">
        <f t="shared" si="9"/>
        <v>0</v>
      </c>
      <c r="O76"/>
    </row>
    <row r="77" spans="2:15" s="3" customFormat="1" ht="15" customHeight="1">
      <c r="B77" s="12">
        <f t="shared" si="10"/>
        <v>0.29000000000000009</v>
      </c>
      <c r="C77" s="13">
        <f t="shared" si="6"/>
        <v>1.4084507042253522</v>
      </c>
      <c r="D77" s="14">
        <f t="shared" si="7"/>
        <v>0</v>
      </c>
      <c r="E77" s="12">
        <f t="shared" si="11"/>
        <v>0.53000000000000025</v>
      </c>
      <c r="F77" s="13">
        <f t="shared" si="8"/>
        <v>2.1276595744680864</v>
      </c>
      <c r="G77" s="14">
        <f t="shared" si="9"/>
        <v>0</v>
      </c>
      <c r="O77"/>
    </row>
    <row r="78" spans="2:15" s="3" customFormat="1" ht="15" customHeight="1">
      <c r="B78" s="15">
        <f t="shared" si="10"/>
        <v>0.3000000000000001</v>
      </c>
      <c r="C78" s="16">
        <f t="shared" si="6"/>
        <v>1.4285714285714286</v>
      </c>
      <c r="D78" s="20">
        <f t="shared" si="7"/>
        <v>0</v>
      </c>
      <c r="E78" s="15">
        <f t="shared" si="11"/>
        <v>0.54000000000000026</v>
      </c>
      <c r="F78" s="16">
        <f t="shared" si="8"/>
        <v>2.1739130434782621</v>
      </c>
      <c r="G78" s="20">
        <f t="shared" si="9"/>
        <v>0</v>
      </c>
      <c r="O78"/>
    </row>
    <row r="79" spans="2:15" s="3" customFormat="1" ht="15" customHeight="1">
      <c r="B79" s="12">
        <f t="shared" si="10"/>
        <v>0.31000000000000011</v>
      </c>
      <c r="C79" s="13">
        <f t="shared" si="6"/>
        <v>1.4492753623188408</v>
      </c>
      <c r="D79" s="14">
        <f t="shared" si="7"/>
        <v>0</v>
      </c>
      <c r="E79" s="12">
        <f t="shared" si="11"/>
        <v>0.55000000000000027</v>
      </c>
      <c r="F79" s="13">
        <f t="shared" si="8"/>
        <v>2.2222222222222237</v>
      </c>
      <c r="G79" s="14">
        <f t="shared" si="9"/>
        <v>0</v>
      </c>
      <c r="O79"/>
    </row>
    <row r="80" spans="2:15" s="3" customFormat="1" ht="15" customHeight="1">
      <c r="B80" s="15">
        <f t="shared" si="10"/>
        <v>0.32000000000000012</v>
      </c>
      <c r="C80" s="16">
        <f t="shared" si="6"/>
        <v>1.4705882352941178</v>
      </c>
      <c r="D80" s="20">
        <f t="shared" si="7"/>
        <v>0</v>
      </c>
      <c r="E80" s="15">
        <f t="shared" si="11"/>
        <v>0.56000000000000028</v>
      </c>
      <c r="F80" s="16">
        <f t="shared" si="8"/>
        <v>2.2727272727272743</v>
      </c>
      <c r="G80" s="20">
        <f t="shared" si="9"/>
        <v>0</v>
      </c>
      <c r="O80"/>
    </row>
    <row r="81" spans="2:15" s="3" customFormat="1" ht="15" customHeight="1">
      <c r="B81" s="12">
        <f t="shared" si="10"/>
        <v>0.33000000000000013</v>
      </c>
      <c r="C81" s="13">
        <f t="shared" si="6"/>
        <v>1.4925373134328359</v>
      </c>
      <c r="D81" s="14">
        <f t="shared" si="7"/>
        <v>0</v>
      </c>
      <c r="E81" s="12">
        <f t="shared" si="11"/>
        <v>0.57000000000000028</v>
      </c>
      <c r="F81" s="13">
        <f t="shared" si="8"/>
        <v>2.3255813953488387</v>
      </c>
      <c r="G81" s="14">
        <f t="shared" si="9"/>
        <v>0</v>
      </c>
      <c r="O81"/>
    </row>
    <row r="82" spans="2:15" s="3" customFormat="1" ht="15" customHeight="1">
      <c r="B82" s="15">
        <f t="shared" si="10"/>
        <v>0.34000000000000014</v>
      </c>
      <c r="C82" s="16">
        <f t="shared" si="6"/>
        <v>1.5151515151515154</v>
      </c>
      <c r="D82" s="20">
        <f t="shared" si="7"/>
        <v>0</v>
      </c>
      <c r="E82" s="15">
        <f t="shared" si="11"/>
        <v>0.58000000000000029</v>
      </c>
      <c r="F82" s="16">
        <f t="shared" si="8"/>
        <v>2.3809523809523827</v>
      </c>
      <c r="G82" s="20">
        <f t="shared" si="9"/>
        <v>0</v>
      </c>
      <c r="O82"/>
    </row>
    <row r="83" spans="2:15" s="3" customFormat="1" ht="15" customHeight="1">
      <c r="B83" s="12">
        <f t="shared" si="10"/>
        <v>0.35000000000000014</v>
      </c>
      <c r="C83" s="13">
        <f t="shared" si="6"/>
        <v>1.5384615384615388</v>
      </c>
      <c r="D83" s="14">
        <f t="shared" si="7"/>
        <v>0</v>
      </c>
      <c r="E83" s="12">
        <f t="shared" si="11"/>
        <v>0.5900000000000003</v>
      </c>
      <c r="F83" s="13">
        <f t="shared" si="8"/>
        <v>2.4390243902439042</v>
      </c>
      <c r="G83" s="14">
        <f t="shared" si="9"/>
        <v>0</v>
      </c>
      <c r="J83"/>
      <c r="K83"/>
      <c r="L83"/>
      <c r="M83"/>
      <c r="N83"/>
      <c r="O83"/>
    </row>
    <row r="84" spans="2:15" s="3" customFormat="1" ht="15" customHeight="1" thickBot="1">
      <c r="B84" s="15">
        <f t="shared" si="10"/>
        <v>0.36000000000000015</v>
      </c>
      <c r="C84" s="16">
        <f t="shared" si="6"/>
        <v>1.5625000000000002</v>
      </c>
      <c r="D84" s="20">
        <f t="shared" si="7"/>
        <v>0</v>
      </c>
      <c r="E84" s="17">
        <f t="shared" si="11"/>
        <v>0.60000000000000031</v>
      </c>
      <c r="F84" s="18">
        <f t="shared" si="8"/>
        <v>2.5000000000000018</v>
      </c>
      <c r="G84" s="21">
        <f t="shared" si="9"/>
        <v>0</v>
      </c>
      <c r="J84"/>
      <c r="K84"/>
      <c r="L84"/>
      <c r="M84"/>
      <c r="N84"/>
      <c r="O84"/>
    </row>
    <row r="85" spans="2:15" s="3" customFormat="1" ht="15" customHeight="1">
      <c r="B85" s="12">
        <f t="shared" si="10"/>
        <v>0.37000000000000016</v>
      </c>
      <c r="C85" s="13">
        <f t="shared" si="6"/>
        <v>1.5873015873015877</v>
      </c>
      <c r="D85" s="14">
        <f t="shared" si="7"/>
        <v>0</v>
      </c>
      <c r="E85" s="67"/>
      <c r="F85" s="67"/>
      <c r="G85" s="67"/>
      <c r="H85" s="4"/>
      <c r="I85"/>
      <c r="J85"/>
      <c r="K85"/>
      <c r="L85"/>
      <c r="M85"/>
      <c r="N85"/>
      <c r="O85"/>
    </row>
    <row r="86" spans="2:15" s="3" customFormat="1" ht="15" customHeight="1" thickBot="1">
      <c r="B86" s="17">
        <f t="shared" si="10"/>
        <v>0.38000000000000017</v>
      </c>
      <c r="C86" s="18">
        <f t="shared" si="6"/>
        <v>1.612903225806452</v>
      </c>
      <c r="D86" s="21">
        <f t="shared" si="7"/>
        <v>0</v>
      </c>
      <c r="E86" s="67"/>
      <c r="F86" s="67"/>
      <c r="G86" s="67"/>
      <c r="H86" s="4"/>
      <c r="I86"/>
      <c r="J86"/>
      <c r="K86"/>
      <c r="L86"/>
      <c r="M86"/>
      <c r="N86"/>
      <c r="O86"/>
    </row>
    <row r="87" spans="2:15" s="3" customFormat="1" ht="12.75" customHeight="1">
      <c r="B87" s="9"/>
      <c r="C87" s="9"/>
      <c r="D87" s="19"/>
      <c r="E87" s="19"/>
      <c r="F87" s="19"/>
      <c r="G87" s="11"/>
    </row>
    <row r="88" spans="2:15" s="3" customFormat="1" ht="12.75" customHeight="1">
      <c r="B88" s="9"/>
      <c r="C88" s="9"/>
      <c r="D88" s="8"/>
      <c r="E88" s="8"/>
      <c r="F88" s="8"/>
    </row>
    <row r="89" spans="2:15" s="3" customFormat="1" ht="12.75" customHeight="1">
      <c r="B89" s="77" t="s">
        <v>53</v>
      </c>
      <c r="C89" s="78"/>
      <c r="D89" s="79"/>
      <c r="E89" s="79"/>
      <c r="F89" s="79"/>
      <c r="G89" s="80"/>
    </row>
    <row r="90" spans="2:15">
      <c r="B90" s="168"/>
      <c r="C90" s="169"/>
      <c r="D90" s="169"/>
      <c r="E90" s="169"/>
      <c r="F90" s="169"/>
      <c r="G90" s="169"/>
    </row>
    <row r="91" spans="2:15">
      <c r="B91" s="168"/>
      <c r="C91" s="169"/>
      <c r="D91" s="169"/>
      <c r="E91" s="169"/>
      <c r="F91" s="169"/>
      <c r="G91" s="169"/>
    </row>
    <row r="92" spans="2:15">
      <c r="B92" s="168"/>
      <c r="C92" s="169"/>
      <c r="D92" s="169"/>
      <c r="E92" s="169"/>
      <c r="F92" s="169"/>
      <c r="G92" s="169"/>
    </row>
    <row r="93" spans="2:15">
      <c r="B93" s="168"/>
      <c r="C93" s="169"/>
      <c r="D93" s="169"/>
      <c r="E93" s="169"/>
      <c r="F93" s="169"/>
      <c r="G93" s="169"/>
    </row>
    <row r="94" spans="2:15">
      <c r="B94" s="168"/>
      <c r="C94" s="169"/>
      <c r="D94" s="169"/>
      <c r="E94" s="169"/>
      <c r="F94" s="169"/>
      <c r="G94" s="169"/>
    </row>
    <row r="95" spans="2:15">
      <c r="B95" s="168"/>
      <c r="C95" s="169"/>
      <c r="D95" s="169"/>
      <c r="E95" s="169"/>
      <c r="F95" s="169"/>
      <c r="G95" s="169"/>
    </row>
    <row r="96" spans="2:15">
      <c r="B96" s="168"/>
      <c r="C96" s="169"/>
      <c r="D96" s="169"/>
      <c r="E96" s="169"/>
      <c r="F96" s="169"/>
      <c r="G96" s="169"/>
    </row>
    <row r="97" spans="2:7">
      <c r="B97" s="168"/>
      <c r="C97" s="169"/>
      <c r="D97" s="169"/>
      <c r="E97" s="169"/>
      <c r="F97" s="169"/>
      <c r="G97" s="169"/>
    </row>
    <row r="98" spans="2:7">
      <c r="B98" s="76"/>
      <c r="C98" s="75"/>
      <c r="D98" s="75"/>
      <c r="E98" s="75"/>
      <c r="F98" s="75"/>
      <c r="G98" s="75"/>
    </row>
    <row r="99" spans="2:7">
      <c r="B99" s="76"/>
      <c r="C99" s="75"/>
      <c r="D99" s="75"/>
      <c r="E99" s="75"/>
      <c r="F99" s="75"/>
      <c r="G99" s="75"/>
    </row>
    <row r="100" spans="2:7">
      <c r="B100" s="76"/>
      <c r="C100" s="75"/>
      <c r="D100" s="75"/>
      <c r="E100" s="75"/>
      <c r="F100" s="75"/>
      <c r="G100" s="75"/>
    </row>
    <row r="101" spans="2:7">
      <c r="B101" s="76"/>
      <c r="C101" s="75"/>
      <c r="D101" s="75"/>
      <c r="E101" s="75"/>
      <c r="F101" s="75"/>
      <c r="G101" s="75"/>
    </row>
    <row r="102" spans="2:7">
      <c r="B102" s="76"/>
      <c r="C102" s="75"/>
      <c r="D102" s="75"/>
      <c r="E102" s="75"/>
      <c r="F102" s="75"/>
      <c r="G102" s="75"/>
    </row>
    <row r="103" spans="2:7">
      <c r="B103" s="76"/>
      <c r="C103" s="75"/>
      <c r="D103" s="75"/>
      <c r="E103" s="75"/>
      <c r="F103" s="75"/>
      <c r="G103" s="75"/>
    </row>
    <row r="104" spans="2:7">
      <c r="B104" s="76"/>
      <c r="C104" s="75"/>
      <c r="D104" s="75"/>
      <c r="E104" s="75"/>
      <c r="F104" s="75"/>
      <c r="G104" s="75"/>
    </row>
    <row r="105" spans="2:7">
      <c r="B105" s="76"/>
      <c r="C105" s="75"/>
      <c r="D105" s="75"/>
      <c r="E105" s="75"/>
      <c r="F105" s="75"/>
      <c r="G105" s="75"/>
    </row>
    <row r="106" spans="2:7">
      <c r="B106" s="76"/>
      <c r="C106" s="75"/>
      <c r="D106" s="75"/>
      <c r="E106" s="75"/>
      <c r="F106" s="75"/>
      <c r="G106" s="75"/>
    </row>
    <row r="107" spans="2:7">
      <c r="B107" s="76"/>
      <c r="C107" s="75"/>
      <c r="D107" s="75"/>
      <c r="E107" s="75"/>
      <c r="F107" s="75"/>
      <c r="G107" s="75"/>
    </row>
    <row r="108" spans="2:7">
      <c r="B108" s="76"/>
      <c r="C108" s="75"/>
      <c r="D108" s="75"/>
      <c r="E108" s="75"/>
      <c r="F108" s="75"/>
      <c r="G108" s="75"/>
    </row>
    <row r="109" spans="2:7">
      <c r="B109" s="76"/>
      <c r="C109" s="75"/>
      <c r="D109" s="75"/>
      <c r="E109" s="75"/>
      <c r="F109" s="75"/>
      <c r="G109" s="75"/>
    </row>
    <row r="110" spans="2:7">
      <c r="B110" s="76"/>
      <c r="C110" s="75"/>
      <c r="D110" s="75"/>
      <c r="E110" s="75"/>
      <c r="F110" s="75"/>
      <c r="G110" s="75"/>
    </row>
    <row r="111" spans="2:7">
      <c r="B111" s="76"/>
      <c r="C111" s="75"/>
      <c r="D111" s="75"/>
      <c r="E111" s="75"/>
      <c r="F111" s="75"/>
      <c r="G111" s="75"/>
    </row>
    <row r="112" spans="2:7">
      <c r="B112" s="76"/>
      <c r="C112" s="75"/>
      <c r="D112" s="75"/>
      <c r="E112" s="75"/>
      <c r="F112" s="75"/>
      <c r="G112" s="75"/>
    </row>
    <row r="113" spans="2:7">
      <c r="B113" s="76"/>
      <c r="C113" s="75"/>
      <c r="D113" s="75"/>
      <c r="E113" s="75"/>
      <c r="F113" s="75"/>
      <c r="G113" s="75"/>
    </row>
    <row r="114" spans="2:7">
      <c r="B114" s="81"/>
      <c r="C114" s="75"/>
      <c r="D114" s="75"/>
      <c r="E114" s="75"/>
      <c r="F114" s="75"/>
      <c r="G114" s="75"/>
    </row>
    <row r="115" spans="2:7">
      <c r="B115" s="76"/>
      <c r="C115" s="75"/>
      <c r="D115" s="75"/>
      <c r="E115" s="75"/>
      <c r="F115" s="75"/>
      <c r="G115" s="75"/>
    </row>
  </sheetData>
  <sheetProtection algorithmName="SHA-512" hashValue="JhShcosF3Dwvs6Kb5b28uQN6sNZaskHLdzsPBXKBPa/7E981jnhMtytnQgP2y2/8mP5uxv6GURkwUN6SAXe/3g==" saltValue="G2pGaJcGPVJQ9dZSem+Wsw==" spinCount="100000" sheet="1" objects="1" scenarios="1" selectLockedCells="1"/>
  <mergeCells count="47">
    <mergeCell ref="B56:G56"/>
    <mergeCell ref="E60:F60"/>
    <mergeCell ref="B53:C53"/>
    <mergeCell ref="B36:C36"/>
    <mergeCell ref="B54:C54"/>
    <mergeCell ref="B57:C57"/>
    <mergeCell ref="B51:C51"/>
    <mergeCell ref="B45:C45"/>
    <mergeCell ref="B38:G38"/>
    <mergeCell ref="B47:G47"/>
    <mergeCell ref="B58:C58"/>
    <mergeCell ref="B95:G95"/>
    <mergeCell ref="B96:G96"/>
    <mergeCell ref="B97:G97"/>
    <mergeCell ref="B90:G90"/>
    <mergeCell ref="B91:G91"/>
    <mergeCell ref="B92:G92"/>
    <mergeCell ref="B93:G93"/>
    <mergeCell ref="B94:G94"/>
    <mergeCell ref="H35:I35"/>
    <mergeCell ref="G9:G10"/>
    <mergeCell ref="J35:K35"/>
    <mergeCell ref="H30:J30"/>
    <mergeCell ref="B13:C13"/>
    <mergeCell ref="B14:C14"/>
    <mergeCell ref="B16:C16"/>
    <mergeCell ref="B20:C20"/>
    <mergeCell ref="B21:C21"/>
    <mergeCell ref="B28:C28"/>
    <mergeCell ref="B29:C29"/>
    <mergeCell ref="B30:C30"/>
    <mergeCell ref="B27:C27"/>
    <mergeCell ref="B7:G7"/>
    <mergeCell ref="B44:C44"/>
    <mergeCell ref="B22:C22"/>
    <mergeCell ref="B18:C18"/>
    <mergeCell ref="B15:C15"/>
    <mergeCell ref="B33:C33"/>
    <mergeCell ref="B42:C42"/>
    <mergeCell ref="B35:C35"/>
    <mergeCell ref="B23:C23"/>
    <mergeCell ref="B9:C10"/>
    <mergeCell ref="B12:G12"/>
    <mergeCell ref="B26:G26"/>
    <mergeCell ref="D9:D10"/>
    <mergeCell ref="E9:E10"/>
    <mergeCell ref="F9:F10"/>
  </mergeCells>
  <phoneticPr fontId="2" type="noConversion"/>
  <printOptions horizontalCentered="1"/>
  <pageMargins left="0.43307086614173229" right="0.23622047244094491" top="0.35433070866141736" bottom="0.19685039370078741" header="0.31496062992125984" footer="0.11811023622047245"/>
  <pageSetup paperSize="9" scale="8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R86"/>
  <sheetViews>
    <sheetView showGridLines="0" showZeros="0" zoomScaleNormal="100" workbookViewId="0">
      <selection activeCell="K29" sqref="K29"/>
    </sheetView>
  </sheetViews>
  <sheetFormatPr defaultRowHeight="12.45"/>
  <cols>
    <col min="1" max="1" width="5.921875" customWidth="1"/>
    <col min="2" max="2" width="18.07421875" customWidth="1"/>
    <col min="3" max="3" width="13.23046875" customWidth="1"/>
    <col min="4" max="7" width="20.69140625" customWidth="1"/>
  </cols>
  <sheetData>
    <row r="1" spans="2:18" ht="7.5" customHeight="1"/>
    <row r="2" spans="2:18" ht="6" customHeight="1">
      <c r="R2" s="5"/>
    </row>
    <row r="3" spans="2:18" ht="6" customHeight="1"/>
    <row r="4" spans="2:18" ht="9.75" customHeight="1">
      <c r="D4" s="1"/>
      <c r="E4" s="1"/>
      <c r="F4" s="1"/>
      <c r="R4" s="4"/>
    </row>
    <row r="5" spans="2:18" ht="17.25" customHeight="1">
      <c r="D5" s="1"/>
      <c r="E5" s="1"/>
      <c r="F5" s="1"/>
      <c r="R5" s="4"/>
    </row>
    <row r="6" spans="2:18" ht="14.7" customHeight="1">
      <c r="B6" s="2"/>
      <c r="C6" s="2"/>
      <c r="D6" s="176"/>
      <c r="E6" s="176"/>
      <c r="F6" s="176"/>
      <c r="G6" s="176"/>
      <c r="R6" s="4"/>
    </row>
    <row r="7" spans="2:18" ht="4.95" customHeight="1">
      <c r="B7" s="147"/>
      <c r="C7" s="147"/>
      <c r="D7" s="147"/>
      <c r="E7" s="147"/>
      <c r="F7" s="147"/>
      <c r="G7" s="147"/>
      <c r="R7" s="4" t="s">
        <v>0</v>
      </c>
    </row>
    <row r="8" spans="2:18" ht="6" customHeight="1">
      <c r="B8" s="3"/>
      <c r="C8" s="3"/>
      <c r="D8" s="3"/>
      <c r="E8" s="3"/>
      <c r="F8" s="3"/>
      <c r="G8" s="3"/>
      <c r="R8" s="4"/>
    </row>
    <row r="9" spans="2:18" ht="14.15">
      <c r="B9" s="181" t="s">
        <v>1</v>
      </c>
      <c r="C9" s="181"/>
      <c r="D9" s="159" t="s">
        <v>50</v>
      </c>
      <c r="E9" s="159" t="s">
        <v>51</v>
      </c>
      <c r="F9" s="161" t="s">
        <v>49</v>
      </c>
      <c r="G9" s="161" t="s">
        <v>52</v>
      </c>
      <c r="R9" s="4"/>
    </row>
    <row r="10" spans="2:18" ht="14.15">
      <c r="B10" s="181"/>
      <c r="C10" s="181"/>
      <c r="D10" s="160"/>
      <c r="E10" s="160"/>
      <c r="F10" s="162"/>
      <c r="G10" s="162"/>
      <c r="R10" s="4"/>
    </row>
    <row r="11" spans="2:18" ht="3.45" customHeight="1" thickBot="1">
      <c r="B11" s="88"/>
      <c r="C11" s="88"/>
      <c r="D11" s="89"/>
      <c r="E11" s="89"/>
      <c r="F11" s="89"/>
      <c r="G11" s="89"/>
    </row>
    <row r="12" spans="2:18" ht="18" customHeight="1">
      <c r="B12" s="192" t="s">
        <v>6</v>
      </c>
      <c r="C12" s="193"/>
      <c r="D12" s="193"/>
      <c r="E12" s="193"/>
      <c r="F12" s="193"/>
      <c r="G12" s="194"/>
    </row>
    <row r="13" spans="2:18">
      <c r="B13" s="166" t="s">
        <v>23</v>
      </c>
      <c r="C13" s="167"/>
      <c r="D13" s="44">
        <v>0</v>
      </c>
      <c r="E13" s="44">
        <v>0</v>
      </c>
      <c r="F13" s="44">
        <v>0</v>
      </c>
      <c r="G13" s="90">
        <v>0</v>
      </c>
    </row>
    <row r="14" spans="2:18">
      <c r="B14" s="150" t="s">
        <v>24</v>
      </c>
      <c r="C14" s="151"/>
      <c r="D14" s="52">
        <v>152</v>
      </c>
      <c r="E14" s="52">
        <v>135</v>
      </c>
      <c r="F14" s="52">
        <v>145</v>
      </c>
      <c r="G14" s="114">
        <v>100</v>
      </c>
    </row>
    <row r="15" spans="2:18">
      <c r="B15" s="150" t="s">
        <v>25</v>
      </c>
      <c r="C15" s="151"/>
      <c r="D15" s="54">
        <f>D14+D14*D13%</f>
        <v>152</v>
      </c>
      <c r="E15" s="54">
        <f>E14+E14*E13%</f>
        <v>135</v>
      </c>
      <c r="F15" s="54">
        <f>F14+F14*F13%</f>
        <v>145</v>
      </c>
      <c r="G15" s="115">
        <f>G14+G14*G13%</f>
        <v>100</v>
      </c>
      <c r="Q15" s="179"/>
    </row>
    <row r="16" spans="2:18">
      <c r="B16" s="150" t="s">
        <v>26</v>
      </c>
      <c r="C16" s="151"/>
      <c r="D16" s="52">
        <v>130</v>
      </c>
      <c r="E16" s="52">
        <v>130</v>
      </c>
      <c r="F16" s="52">
        <v>150</v>
      </c>
      <c r="G16" s="114">
        <v>150</v>
      </c>
      <c r="Q16" s="180"/>
    </row>
    <row r="17" spans="2:17">
      <c r="B17" s="103" t="s">
        <v>27</v>
      </c>
      <c r="C17" s="83"/>
      <c r="D17" s="54">
        <f>D16*D14</f>
        <v>19760</v>
      </c>
      <c r="E17" s="54">
        <f>E16*E14</f>
        <v>17550</v>
      </c>
      <c r="F17" s="54">
        <f>F16*F14</f>
        <v>21750</v>
      </c>
      <c r="G17" s="115">
        <f>G16*G14</f>
        <v>15000</v>
      </c>
      <c r="Q17" s="180"/>
    </row>
    <row r="18" spans="2:17" ht="12.75" customHeight="1">
      <c r="B18" s="150" t="s">
        <v>28</v>
      </c>
      <c r="C18" s="151"/>
      <c r="D18" s="55">
        <v>0</v>
      </c>
      <c r="E18" s="55">
        <v>0</v>
      </c>
      <c r="F18" s="55">
        <v>0</v>
      </c>
      <c r="G18" s="116">
        <v>0</v>
      </c>
      <c r="Q18" s="180"/>
    </row>
    <row r="19" spans="2:17">
      <c r="B19" s="103" t="s">
        <v>29</v>
      </c>
      <c r="C19" s="83"/>
      <c r="D19" s="57">
        <f>D16-D16*D18</f>
        <v>130</v>
      </c>
      <c r="E19" s="57">
        <f>E16-E16*E18</f>
        <v>130</v>
      </c>
      <c r="F19" s="57">
        <f>F16-F16*F18</f>
        <v>150</v>
      </c>
      <c r="G19" s="117">
        <f>G16-G16*G18</f>
        <v>150</v>
      </c>
      <c r="Q19" s="180"/>
    </row>
    <row r="20" spans="2:17">
      <c r="B20" s="150" t="s">
        <v>30</v>
      </c>
      <c r="C20" s="151"/>
      <c r="D20" s="52">
        <v>2500</v>
      </c>
      <c r="E20" s="52">
        <v>2500</v>
      </c>
      <c r="F20" s="52">
        <v>2500</v>
      </c>
      <c r="G20" s="114">
        <v>2500</v>
      </c>
      <c r="Q20" s="180"/>
    </row>
    <row r="21" spans="2:17">
      <c r="B21" s="150" t="s">
        <v>31</v>
      </c>
      <c r="C21" s="151"/>
      <c r="D21" s="52">
        <v>0</v>
      </c>
      <c r="E21" s="52">
        <v>0</v>
      </c>
      <c r="F21" s="52">
        <v>0</v>
      </c>
      <c r="G21" s="114">
        <v>0</v>
      </c>
      <c r="Q21" s="180"/>
    </row>
    <row r="22" spans="2:17">
      <c r="B22" s="150" t="s">
        <v>32</v>
      </c>
      <c r="C22" s="151"/>
      <c r="D22" s="52">
        <v>1000</v>
      </c>
      <c r="E22" s="52">
        <v>1000</v>
      </c>
      <c r="F22" s="52">
        <v>1000</v>
      </c>
      <c r="G22" s="114">
        <v>1000</v>
      </c>
      <c r="Q22" s="180"/>
    </row>
    <row r="23" spans="2:17">
      <c r="B23" s="150" t="s">
        <v>33</v>
      </c>
      <c r="C23" s="151"/>
      <c r="D23" s="82">
        <f>IF(D16=0,0,(D14*D16+D20+D21+D22)/(1-D18)/D19)</f>
        <v>178.92307692307693</v>
      </c>
      <c r="E23" s="82">
        <f>IF(E16=0,0,(E14*E16+E20+E21+E22)/(1-E18)/E19)</f>
        <v>161.92307692307693</v>
      </c>
      <c r="F23" s="82">
        <f>IF(F16=0,0,(F14*F16+F20+F21+F22)/(1-F18)/F19)</f>
        <v>168.33333333333334</v>
      </c>
      <c r="G23" s="118">
        <f>IF(G16=0,0,(G14*G16+G20+G21+G22)/(1-G18)/G19)</f>
        <v>123.33333333333333</v>
      </c>
      <c r="Q23" s="180"/>
    </row>
    <row r="24" spans="2:17" ht="12.9" thickBot="1">
      <c r="B24" s="103" t="s">
        <v>34</v>
      </c>
      <c r="C24" s="83"/>
      <c r="D24" s="119">
        <f>D23+D23*D13/100</f>
        <v>178.92307692307693</v>
      </c>
      <c r="E24" s="119">
        <f>E23+E23*E13/100</f>
        <v>161.92307692307693</v>
      </c>
      <c r="F24" s="119">
        <f>F23+F23*F13/100</f>
        <v>168.33333333333334</v>
      </c>
      <c r="G24" s="120">
        <f>G23+G23*G13/100</f>
        <v>123.33333333333333</v>
      </c>
      <c r="Q24" s="180"/>
    </row>
    <row r="25" spans="2:17" ht="12.9" thickBot="1">
      <c r="B25" s="72"/>
      <c r="C25" s="72"/>
      <c r="D25" s="73"/>
      <c r="E25" s="73"/>
      <c r="F25" s="73"/>
      <c r="G25" s="73"/>
      <c r="Q25" s="180"/>
    </row>
    <row r="26" spans="2:17" ht="18" customHeight="1">
      <c r="B26" s="195" t="s">
        <v>11</v>
      </c>
      <c r="C26" s="196"/>
      <c r="D26" s="196"/>
      <c r="E26" s="196"/>
      <c r="F26" s="196"/>
      <c r="G26" s="197"/>
    </row>
    <row r="27" spans="2:17">
      <c r="B27" s="166" t="s">
        <v>35</v>
      </c>
      <c r="C27" s="167"/>
      <c r="D27" s="44">
        <v>25.5</v>
      </c>
      <c r="E27" s="44">
        <v>25.5</v>
      </c>
      <c r="F27" s="44">
        <v>25.5</v>
      </c>
      <c r="G27" s="44">
        <v>25.5</v>
      </c>
    </row>
    <row r="28" spans="2:17">
      <c r="B28" s="150" t="s">
        <v>36</v>
      </c>
      <c r="C28" s="151"/>
      <c r="D28" s="48">
        <v>0.5</v>
      </c>
      <c r="E28" s="48">
        <v>0.5</v>
      </c>
      <c r="F28" s="48">
        <v>0.5</v>
      </c>
      <c r="G28" s="91">
        <v>0.5</v>
      </c>
    </row>
    <row r="29" spans="2:17">
      <c r="B29" s="152" t="s">
        <v>7</v>
      </c>
      <c r="C29" s="153"/>
      <c r="D29" s="50">
        <f>D23/(100%-D28)</f>
        <v>357.84615384615387</v>
      </c>
      <c r="E29" s="50">
        <f>E23/(100%-E28)</f>
        <v>323.84615384615387</v>
      </c>
      <c r="F29" s="50">
        <f>F23/(100%-F28)</f>
        <v>336.66666666666669</v>
      </c>
      <c r="G29" s="92">
        <f>G23/(100%-G28)</f>
        <v>246.66666666666666</v>
      </c>
    </row>
    <row r="30" spans="2:17">
      <c r="B30" s="152" t="s">
        <v>8</v>
      </c>
      <c r="C30" s="153"/>
      <c r="D30" s="51">
        <f>D29+D29*D27%</f>
        <v>449.09692307692308</v>
      </c>
      <c r="E30" s="51">
        <f t="shared" ref="E30:G30" si="0">E29+E29*E27%</f>
        <v>406.42692307692312</v>
      </c>
      <c r="F30" s="51">
        <f t="shared" si="0"/>
        <v>422.51666666666671</v>
      </c>
      <c r="G30" s="93">
        <f t="shared" si="0"/>
        <v>309.56666666666666</v>
      </c>
    </row>
    <row r="31" spans="2:17">
      <c r="B31" s="103" t="s">
        <v>9</v>
      </c>
      <c r="C31" s="83"/>
      <c r="D31" s="188">
        <v>449</v>
      </c>
      <c r="E31" s="188">
        <v>399</v>
      </c>
      <c r="F31" s="188">
        <v>429</v>
      </c>
      <c r="G31" s="198">
        <v>299</v>
      </c>
    </row>
    <row r="32" spans="2:17">
      <c r="B32" s="125" t="s">
        <v>10</v>
      </c>
      <c r="C32" s="84"/>
      <c r="D32" s="37">
        <f>IF(D31=0,0,(D31/(1+D$27%)-D$23)/(D31/(1+D$27%)))</f>
        <v>0.49989206784307011</v>
      </c>
      <c r="E32" s="37">
        <f t="shared" ref="E32:G32" si="1">IF(E31=0,0,(E31/(1+E$27%)-E$23)/(E31/(1+E$27%)))</f>
        <v>0.49069307885097363</v>
      </c>
      <c r="F32" s="37">
        <f t="shared" si="1"/>
        <v>0.50755633255633259</v>
      </c>
      <c r="G32" s="94">
        <f t="shared" si="1"/>
        <v>0.48232998885172806</v>
      </c>
    </row>
    <row r="33" spans="2:7">
      <c r="B33" s="152" t="s">
        <v>12</v>
      </c>
      <c r="C33" s="153"/>
      <c r="D33" s="42">
        <v>0.7</v>
      </c>
      <c r="E33" s="42">
        <v>0.5</v>
      </c>
      <c r="F33" s="42">
        <v>0.7</v>
      </c>
      <c r="G33" s="95">
        <v>0.6</v>
      </c>
    </row>
    <row r="34" spans="2:7">
      <c r="B34" s="128" t="s">
        <v>13</v>
      </c>
      <c r="C34" s="59"/>
      <c r="D34" s="43">
        <f>D33*D19</f>
        <v>91</v>
      </c>
      <c r="E34" s="43">
        <f>E33*E19</f>
        <v>65</v>
      </c>
      <c r="F34" s="43">
        <f>F33*F19</f>
        <v>105</v>
      </c>
      <c r="G34" s="96">
        <f>G33*G19</f>
        <v>90</v>
      </c>
    </row>
    <row r="35" spans="2:7">
      <c r="B35" s="156" t="s">
        <v>37</v>
      </c>
      <c r="C35" s="157"/>
      <c r="D35" s="40">
        <f>(D31/(1+D27%)- D23)</f>
        <v>178.84584737971196</v>
      </c>
      <c r="E35" s="40">
        <f>(E31/(1+E27%)- E23)</f>
        <v>156.00520992951274</v>
      </c>
      <c r="F35" s="40">
        <f>(F31/(1+F27%)- F23)</f>
        <v>173.49933598937585</v>
      </c>
      <c r="G35" s="97">
        <f>(G31/(1+G27%)- G23)</f>
        <v>114.91367861885793</v>
      </c>
    </row>
    <row r="36" spans="2:7" ht="12.9" thickBot="1">
      <c r="B36" s="172" t="s">
        <v>38</v>
      </c>
      <c r="C36" s="173"/>
      <c r="D36" s="98">
        <f>D35*D19*D33</f>
        <v>16274.972111553789</v>
      </c>
      <c r="E36" s="98">
        <f>E35*E19*E33</f>
        <v>10140.338645418329</v>
      </c>
      <c r="F36" s="98">
        <f>F35*F19*F33</f>
        <v>18217.430278884465</v>
      </c>
      <c r="G36" s="99">
        <f>G35*G19*G33</f>
        <v>10342.231075697213</v>
      </c>
    </row>
    <row r="37" spans="2:7" ht="12.9" thickBot="1">
      <c r="B37" s="72"/>
      <c r="C37" s="72"/>
      <c r="D37" s="73"/>
      <c r="E37" s="73"/>
      <c r="F37" s="73"/>
      <c r="G37" s="73"/>
    </row>
    <row r="38" spans="2:7" ht="18" customHeight="1">
      <c r="B38" s="195" t="s">
        <v>47</v>
      </c>
      <c r="C38" s="196"/>
      <c r="D38" s="196"/>
      <c r="E38" s="196"/>
      <c r="F38" s="196"/>
      <c r="G38" s="197"/>
    </row>
    <row r="39" spans="2:7">
      <c r="B39" s="103" t="s">
        <v>39</v>
      </c>
      <c r="C39" s="83"/>
      <c r="D39" s="199">
        <v>349</v>
      </c>
      <c r="E39" s="199">
        <v>299</v>
      </c>
      <c r="F39" s="199">
        <v>329</v>
      </c>
      <c r="G39" s="200">
        <v>199</v>
      </c>
    </row>
    <row r="40" spans="2:7">
      <c r="B40" s="125" t="s">
        <v>15</v>
      </c>
      <c r="C40" s="84"/>
      <c r="D40" s="36">
        <f>D39/(1+D$27%)</f>
        <v>278.08764940239047</v>
      </c>
      <c r="E40" s="36">
        <f t="shared" ref="E40:G40" si="2">E39/(1+E$27%)</f>
        <v>238.24701195219126</v>
      </c>
      <c r="F40" s="36">
        <f t="shared" si="2"/>
        <v>262.15139442231077</v>
      </c>
      <c r="G40" s="107">
        <f t="shared" si="2"/>
        <v>158.56573705179284</v>
      </c>
    </row>
    <row r="41" spans="2:7">
      <c r="B41" s="125" t="s">
        <v>10</v>
      </c>
      <c r="C41" s="84"/>
      <c r="D41" s="37">
        <f>IF(D$39=0,0,(D40-D$23)/D40)</f>
        <v>0.35659466607890677</v>
      </c>
      <c r="E41" s="37">
        <f t="shared" ref="E41:G41" si="3">IF(E$39=0,0,(E40-E$23)/E40)</f>
        <v>0.32035631592487784</v>
      </c>
      <c r="F41" s="37">
        <f t="shared" si="3"/>
        <v>0.35787740628166159</v>
      </c>
      <c r="G41" s="94">
        <f t="shared" si="3"/>
        <v>0.22219430485762151</v>
      </c>
    </row>
    <row r="42" spans="2:7">
      <c r="B42" s="154" t="s">
        <v>12</v>
      </c>
      <c r="C42" s="155"/>
      <c r="D42" s="42">
        <v>0.25</v>
      </c>
      <c r="E42" s="42">
        <v>0.45</v>
      </c>
      <c r="F42" s="42">
        <v>0.25</v>
      </c>
      <c r="G42" s="95">
        <v>0.3</v>
      </c>
    </row>
    <row r="43" spans="2:7">
      <c r="B43" s="135" t="s">
        <v>13</v>
      </c>
      <c r="C43" s="60"/>
      <c r="D43" s="43">
        <f>D42*D19</f>
        <v>32.5</v>
      </c>
      <c r="E43" s="43">
        <f>E42*E19</f>
        <v>58.5</v>
      </c>
      <c r="F43" s="43">
        <f>F42*F19</f>
        <v>37.5</v>
      </c>
      <c r="G43" s="96">
        <f>G42*G19</f>
        <v>45</v>
      </c>
    </row>
    <row r="44" spans="2:7">
      <c r="B44" s="148" t="s">
        <v>40</v>
      </c>
      <c r="C44" s="149"/>
      <c r="D44" s="40">
        <f>IF(D42=0,0,D40-D$23)</f>
        <v>99.164572479313534</v>
      </c>
      <c r="E44" s="40">
        <f>IF(E42=0,0,E40-E$23)</f>
        <v>76.323935029114324</v>
      </c>
      <c r="F44" s="40">
        <f>IF(F42=0,0,F40-F$23)</f>
        <v>93.81806108897743</v>
      </c>
      <c r="G44" s="97">
        <f>IF(G42=0,0,G40-G$23)</f>
        <v>35.232403718459508</v>
      </c>
    </row>
    <row r="45" spans="2:7" ht="12.9" thickBot="1">
      <c r="B45" s="172" t="s">
        <v>41</v>
      </c>
      <c r="C45" s="173"/>
      <c r="D45" s="108">
        <f>D44*D19*D42</f>
        <v>3222.8486055776898</v>
      </c>
      <c r="E45" s="108">
        <f>E44*E19*E42</f>
        <v>4464.9501992031883</v>
      </c>
      <c r="F45" s="108">
        <f>F44*F19*F42</f>
        <v>3518.1772908366538</v>
      </c>
      <c r="G45" s="109">
        <f>G44*G19*G42</f>
        <v>1585.4581673306777</v>
      </c>
    </row>
    <row r="46" spans="2:7" ht="12.9" thickBot="1">
      <c r="B46" s="72"/>
      <c r="C46" s="72"/>
      <c r="D46" s="74"/>
      <c r="E46" s="74"/>
      <c r="F46" s="74"/>
      <c r="G46" s="74"/>
    </row>
    <row r="47" spans="2:7" ht="18" customHeight="1">
      <c r="B47" s="195" t="s">
        <v>48</v>
      </c>
      <c r="C47" s="196"/>
      <c r="D47" s="196"/>
      <c r="E47" s="196"/>
      <c r="F47" s="196"/>
      <c r="G47" s="197"/>
    </row>
    <row r="48" spans="2:7">
      <c r="B48" s="103" t="s">
        <v>54</v>
      </c>
      <c r="C48" s="83"/>
      <c r="D48" s="199">
        <v>299</v>
      </c>
      <c r="E48" s="199">
        <v>249</v>
      </c>
      <c r="F48" s="199">
        <v>249</v>
      </c>
      <c r="G48" s="200">
        <v>179</v>
      </c>
    </row>
    <row r="49" spans="2:7">
      <c r="B49" s="125" t="s">
        <v>16</v>
      </c>
      <c r="C49" s="84"/>
      <c r="D49" s="36">
        <f>D48/(1+D$27%)</f>
        <v>238.24701195219126</v>
      </c>
      <c r="E49" s="36">
        <f t="shared" ref="E49:G49" si="4">E48/(1+E$27%)</f>
        <v>198.40637450199205</v>
      </c>
      <c r="F49" s="36">
        <f t="shared" si="4"/>
        <v>198.40637450199205</v>
      </c>
      <c r="G49" s="107">
        <f t="shared" si="4"/>
        <v>142.62948207171317</v>
      </c>
    </row>
    <row r="50" spans="2:7">
      <c r="B50" s="125" t="s">
        <v>10</v>
      </c>
      <c r="C50" s="84"/>
      <c r="D50" s="37">
        <f>IF(D$49=0,0,(D49-D$23)/D49)</f>
        <v>0.2490018008747106</v>
      </c>
      <c r="E50" s="37">
        <f>IF(E$49=0,0,(E49-E$23)/E49)</f>
        <v>0.18388168056842757</v>
      </c>
      <c r="F50" s="37">
        <f>IF(F$49=0,0,(F49-F$23)/F49)</f>
        <v>0.15157295850066937</v>
      </c>
      <c r="G50" s="94">
        <f>IF(G$49=0,0,(G49-G$23)/G49)</f>
        <v>0.13528864059590334</v>
      </c>
    </row>
    <row r="51" spans="2:7">
      <c r="B51" s="174" t="s">
        <v>12</v>
      </c>
      <c r="C51" s="175"/>
      <c r="D51" s="87">
        <f>IF(D14=0,0,100%-D33-D42)</f>
        <v>5.0000000000000044E-2</v>
      </c>
      <c r="E51" s="87">
        <f>IF(E14=0,0,100%-E33-E42)</f>
        <v>4.9999999999999989E-2</v>
      </c>
      <c r="F51" s="87">
        <f>IF(F14=0,0,100%-F33-F42)</f>
        <v>5.0000000000000044E-2</v>
      </c>
      <c r="G51" s="110">
        <f>IF(G14=0,0,100%-G33-G42)</f>
        <v>0.10000000000000003</v>
      </c>
    </row>
    <row r="52" spans="2:7">
      <c r="B52" s="139" t="s">
        <v>13</v>
      </c>
      <c r="C52" s="61"/>
      <c r="D52" s="39">
        <f>D51*D19</f>
        <v>6.5000000000000053</v>
      </c>
      <c r="E52" s="39">
        <f>E51*E19</f>
        <v>6.4999999999999982</v>
      </c>
      <c r="F52" s="39">
        <f>F51*F19</f>
        <v>7.5000000000000071</v>
      </c>
      <c r="G52" s="111">
        <f>G51*G19</f>
        <v>15.000000000000005</v>
      </c>
    </row>
    <row r="53" spans="2:7">
      <c r="B53" s="148" t="s">
        <v>43</v>
      </c>
      <c r="C53" s="149"/>
      <c r="D53" s="40">
        <f>IF(D48=0,0,D49-D$23)</f>
        <v>59.323935029114324</v>
      </c>
      <c r="E53" s="40">
        <f t="shared" ref="E53:G53" si="5">IF(E48=0,0,E49-E$23)</f>
        <v>36.483297578915113</v>
      </c>
      <c r="F53" s="40">
        <f t="shared" si="5"/>
        <v>30.073041168658705</v>
      </c>
      <c r="G53" s="97">
        <f t="shared" si="5"/>
        <v>19.296148738379841</v>
      </c>
    </row>
    <row r="54" spans="2:7" ht="12.9" thickBot="1">
      <c r="B54" s="172" t="s">
        <v>44</v>
      </c>
      <c r="C54" s="173"/>
      <c r="D54" s="108">
        <f>(D19*D51*D53)</f>
        <v>385.60557768924343</v>
      </c>
      <c r="E54" s="108">
        <f>(E19*E51*E53)</f>
        <v>237.14143426294817</v>
      </c>
      <c r="F54" s="108">
        <f>(F19*F51*F53)</f>
        <v>225.5478087649405</v>
      </c>
      <c r="G54" s="109">
        <f>(G19*G51*G53)</f>
        <v>289.44223107569775</v>
      </c>
    </row>
    <row r="55" spans="2:7" ht="12.9" thickBot="1">
      <c r="B55" s="72"/>
      <c r="C55" s="72"/>
      <c r="D55" s="74"/>
      <c r="E55" s="74"/>
      <c r="F55" s="74"/>
      <c r="G55" s="74"/>
    </row>
    <row r="56" spans="2:7" ht="18" customHeight="1">
      <c r="B56" s="195" t="s">
        <v>17</v>
      </c>
      <c r="C56" s="196"/>
      <c r="D56" s="196"/>
      <c r="E56" s="196"/>
      <c r="F56" s="196"/>
      <c r="G56" s="197"/>
    </row>
    <row r="57" spans="2:7">
      <c r="B57" s="148" t="s">
        <v>45</v>
      </c>
      <c r="C57" s="149"/>
      <c r="D57" s="85">
        <f>D36+D45+D54</f>
        <v>19883.426294820722</v>
      </c>
      <c r="E57" s="85">
        <f>E36+E45+E54</f>
        <v>14842.430278884467</v>
      </c>
      <c r="F57" s="85">
        <f>F36+F45+F54</f>
        <v>21961.155378486059</v>
      </c>
      <c r="G57" s="112">
        <f>G36+G45+G54</f>
        <v>12217.131474103589</v>
      </c>
    </row>
    <row r="58" spans="2:7" ht="12.9" thickBot="1">
      <c r="B58" s="172" t="s">
        <v>46</v>
      </c>
      <c r="C58" s="173"/>
      <c r="D58" s="113">
        <f>IF(D57=0,0,D57/((D31/(1+D27%)*D34+D40*D43+D49*D52)%)/100)</f>
        <v>0.46086803952350164</v>
      </c>
      <c r="E58" s="113">
        <f>IF(E57=0,0,E57/((E31/(1+E27%)*E34+E40*E43+E49*E52)%)/100)</f>
        <v>0.41352536352536362</v>
      </c>
      <c r="F58" s="113">
        <f>IF(F57=0,0,F57/((F31/(1+F27%)*F34+F40*F43+F49*F52)%)/100)</f>
        <v>0.46516877637130805</v>
      </c>
      <c r="G58" s="121">
        <f>IF(G57=0,0,G57/((G31/(1+G27%)*G34+G40*G43+G49*G52)%)/100)</f>
        <v>0.39773022049286655</v>
      </c>
    </row>
    <row r="59" spans="2:7" ht="12.9" thickBot="1">
      <c r="B59" s="62"/>
      <c r="C59" s="62"/>
      <c r="D59" s="62"/>
      <c r="E59" s="62"/>
      <c r="F59" s="62"/>
      <c r="G59" s="63"/>
    </row>
    <row r="60" spans="2:7" ht="12.9" thickBot="1">
      <c r="B60" s="64" t="s">
        <v>18</v>
      </c>
      <c r="C60" s="62"/>
      <c r="D60" s="62"/>
      <c r="E60" s="177" t="s">
        <v>19</v>
      </c>
      <c r="F60" s="178"/>
      <c r="G60" s="65">
        <v>1</v>
      </c>
    </row>
    <row r="61" spans="2:7" ht="12.9" thickBot="1">
      <c r="B61" s="63"/>
      <c r="C61" s="66"/>
      <c r="D61" s="10"/>
      <c r="E61" s="10"/>
      <c r="F61" s="10"/>
      <c r="G61" s="67"/>
    </row>
    <row r="62" spans="2:7">
      <c r="B62" s="144" t="s">
        <v>20</v>
      </c>
      <c r="C62" s="145" t="s">
        <v>21</v>
      </c>
      <c r="D62" s="146" t="s">
        <v>22</v>
      </c>
      <c r="E62" s="144" t="s">
        <v>20</v>
      </c>
      <c r="F62" s="145" t="s">
        <v>21</v>
      </c>
      <c r="G62" s="146" t="s">
        <v>22</v>
      </c>
    </row>
    <row r="63" spans="2:7">
      <c r="B63" s="12">
        <v>0.15</v>
      </c>
      <c r="C63" s="13">
        <f t="shared" ref="C63:C86" si="6">1/(100%-B63)</f>
        <v>1.1764705882352942</v>
      </c>
      <c r="D63" s="14">
        <f t="shared" ref="D63:D86" si="7">IF($G$60=1,C63*($D$23+$D$23*$D$27%),IF($G$60=2,($E$23+$E$23*$E$27%)*C63,IF($G$60=3,C63*($F$23+$F$23*$F$27%),C63*($G$23+$G$23*$G$27%))))</f>
        <v>264.17466063348417</v>
      </c>
      <c r="E63" s="12">
        <f>Prissättningsräknäre!B86+1%</f>
        <v>0.39000000000000018</v>
      </c>
      <c r="F63" s="13">
        <f t="shared" ref="F63:F84" si="8">1/(100%-E63)</f>
        <v>1.6393442622950822</v>
      </c>
      <c r="G63" s="14">
        <f t="shared" ref="G63:G84" si="9">IF($G$60=1,F63*($D$23+$D$23*$D$27%),IF($G$60=2,($E$23+$E$23*$E$27%)*F63,IF($G$60=3,F63*($F$23+$F$23*$F$27%),F63*($G$23+$G$23*$G$27%))))</f>
        <v>368.11223203026486</v>
      </c>
    </row>
    <row r="64" spans="2:7">
      <c r="B64" s="15">
        <f t="shared" ref="B64:B86" si="10">B63+1%</f>
        <v>0.16</v>
      </c>
      <c r="C64" s="16">
        <f t="shared" si="6"/>
        <v>1.1904761904761905</v>
      </c>
      <c r="D64" s="71">
        <f t="shared" si="7"/>
        <v>267.31959706959708</v>
      </c>
      <c r="E64" s="15">
        <f t="shared" ref="E64:E84" si="11">E63+1%</f>
        <v>0.40000000000000019</v>
      </c>
      <c r="F64" s="16">
        <f t="shared" si="8"/>
        <v>1.666666666666667</v>
      </c>
      <c r="G64" s="71">
        <f t="shared" si="9"/>
        <v>374.24743589743599</v>
      </c>
    </row>
    <row r="65" spans="2:7">
      <c r="B65" s="12">
        <f t="shared" si="10"/>
        <v>0.17</v>
      </c>
      <c r="C65" s="13">
        <f t="shared" si="6"/>
        <v>1.2048192771084338</v>
      </c>
      <c r="D65" s="14">
        <f t="shared" si="7"/>
        <v>270.54031510658018</v>
      </c>
      <c r="E65" s="12">
        <f t="shared" si="11"/>
        <v>0.4100000000000002</v>
      </c>
      <c r="F65" s="13">
        <f t="shared" si="8"/>
        <v>1.6949152542372885</v>
      </c>
      <c r="G65" s="14">
        <f t="shared" si="9"/>
        <v>380.59061277705354</v>
      </c>
    </row>
    <row r="66" spans="2:7">
      <c r="B66" s="15">
        <f t="shared" si="10"/>
        <v>0.18000000000000002</v>
      </c>
      <c r="C66" s="16">
        <f t="shared" si="6"/>
        <v>1.2195121951219512</v>
      </c>
      <c r="D66" s="20">
        <f t="shared" si="7"/>
        <v>273.83958724202625</v>
      </c>
      <c r="E66" s="15">
        <f t="shared" si="11"/>
        <v>0.42000000000000021</v>
      </c>
      <c r="F66" s="16">
        <f t="shared" si="8"/>
        <v>1.7241379310344833</v>
      </c>
      <c r="G66" s="20">
        <f t="shared" si="9"/>
        <v>387.15251989389935</v>
      </c>
    </row>
    <row r="67" spans="2:7">
      <c r="B67" s="12">
        <f t="shared" si="10"/>
        <v>0.19000000000000003</v>
      </c>
      <c r="C67" s="13">
        <f t="shared" si="6"/>
        <v>1.2345679012345681</v>
      </c>
      <c r="D67" s="14">
        <f t="shared" si="7"/>
        <v>277.22032288698961</v>
      </c>
      <c r="E67" s="12">
        <f t="shared" si="11"/>
        <v>0.43000000000000022</v>
      </c>
      <c r="F67" s="13">
        <f t="shared" si="8"/>
        <v>1.7543859649122813</v>
      </c>
      <c r="G67" s="14">
        <f t="shared" si="9"/>
        <v>393.94466936572212</v>
      </c>
    </row>
    <row r="68" spans="2:7">
      <c r="B68" s="15">
        <f t="shared" si="10"/>
        <v>0.20000000000000004</v>
      </c>
      <c r="C68" s="16">
        <f t="shared" si="6"/>
        <v>1.25</v>
      </c>
      <c r="D68" s="20">
        <f t="shared" si="7"/>
        <v>280.68557692307695</v>
      </c>
      <c r="E68" s="15">
        <f t="shared" si="11"/>
        <v>0.44000000000000022</v>
      </c>
      <c r="F68" s="16">
        <f t="shared" si="8"/>
        <v>1.7857142857142863</v>
      </c>
      <c r="G68" s="20">
        <f t="shared" si="9"/>
        <v>400.97939560439573</v>
      </c>
    </row>
    <row r="69" spans="2:7">
      <c r="B69" s="12">
        <f t="shared" si="10"/>
        <v>0.21000000000000005</v>
      </c>
      <c r="C69" s="13">
        <f t="shared" si="6"/>
        <v>1.2658227848101267</v>
      </c>
      <c r="D69" s="14">
        <f t="shared" si="7"/>
        <v>284.23855890944498</v>
      </c>
      <c r="E69" s="12">
        <f t="shared" si="11"/>
        <v>0.45000000000000023</v>
      </c>
      <c r="F69" s="13">
        <f t="shared" si="8"/>
        <v>1.8181818181818188</v>
      </c>
      <c r="G69" s="14">
        <f t="shared" si="9"/>
        <v>408.26993006993018</v>
      </c>
    </row>
    <row r="70" spans="2:7">
      <c r="B70" s="15">
        <f t="shared" si="10"/>
        <v>0.22000000000000006</v>
      </c>
      <c r="C70" s="16">
        <f t="shared" si="6"/>
        <v>1.2820512820512822</v>
      </c>
      <c r="D70" s="20">
        <f t="shared" si="7"/>
        <v>287.88264299802762</v>
      </c>
      <c r="E70" s="15">
        <f t="shared" si="11"/>
        <v>0.46000000000000024</v>
      </c>
      <c r="F70" s="16">
        <f t="shared" si="8"/>
        <v>1.8518518518518525</v>
      </c>
      <c r="G70" s="20">
        <f t="shared" si="9"/>
        <v>415.83048433048447</v>
      </c>
    </row>
    <row r="71" spans="2:7">
      <c r="B71" s="12">
        <f t="shared" si="10"/>
        <v>0.23000000000000007</v>
      </c>
      <c r="C71" s="13">
        <f t="shared" si="6"/>
        <v>1.2987012987012989</v>
      </c>
      <c r="D71" s="14">
        <f t="shared" si="7"/>
        <v>291.62137862137865</v>
      </c>
      <c r="E71" s="12">
        <f t="shared" si="11"/>
        <v>0.47000000000000025</v>
      </c>
      <c r="F71" s="13">
        <f t="shared" si="8"/>
        <v>1.8867924528301894</v>
      </c>
      <c r="G71" s="14">
        <f t="shared" si="9"/>
        <v>423.67634252539926</v>
      </c>
    </row>
    <row r="72" spans="2:7">
      <c r="B72" s="15">
        <f t="shared" si="10"/>
        <v>0.24000000000000007</v>
      </c>
      <c r="C72" s="16">
        <f t="shared" si="6"/>
        <v>1.3157894736842106</v>
      </c>
      <c r="D72" s="20">
        <f t="shared" si="7"/>
        <v>295.45850202429153</v>
      </c>
      <c r="E72" s="15">
        <f t="shared" si="11"/>
        <v>0.48000000000000026</v>
      </c>
      <c r="F72" s="16">
        <f t="shared" si="8"/>
        <v>1.9230769230769238</v>
      </c>
      <c r="G72" s="20">
        <f t="shared" si="9"/>
        <v>431.82396449704157</v>
      </c>
    </row>
    <row r="73" spans="2:7">
      <c r="B73" s="12">
        <f t="shared" si="10"/>
        <v>0.25000000000000006</v>
      </c>
      <c r="C73" s="13">
        <f t="shared" si="6"/>
        <v>1.3333333333333333</v>
      </c>
      <c r="D73" s="14">
        <f t="shared" si="7"/>
        <v>299.39794871794868</v>
      </c>
      <c r="E73" s="12">
        <f t="shared" si="11"/>
        <v>0.49000000000000027</v>
      </c>
      <c r="F73" s="13">
        <f t="shared" si="8"/>
        <v>1.960784313725491</v>
      </c>
      <c r="G73" s="14">
        <f t="shared" si="9"/>
        <v>440.29110105580713</v>
      </c>
    </row>
    <row r="74" spans="2:7">
      <c r="B74" s="15">
        <f t="shared" si="10"/>
        <v>0.26000000000000006</v>
      </c>
      <c r="C74" s="16">
        <f t="shared" si="6"/>
        <v>1.3513513513513513</v>
      </c>
      <c r="D74" s="20">
        <f t="shared" si="7"/>
        <v>303.44386694386691</v>
      </c>
      <c r="E74" s="15">
        <f t="shared" si="11"/>
        <v>0.50000000000000022</v>
      </c>
      <c r="F74" s="16">
        <f t="shared" si="8"/>
        <v>2.0000000000000009</v>
      </c>
      <c r="G74" s="20">
        <f t="shared" si="9"/>
        <v>449.0969230769233</v>
      </c>
    </row>
    <row r="75" spans="2:7">
      <c r="B75" s="12">
        <f t="shared" si="10"/>
        <v>0.27000000000000007</v>
      </c>
      <c r="C75" s="13">
        <f t="shared" si="6"/>
        <v>1.3698630136986301</v>
      </c>
      <c r="D75" s="14">
        <f t="shared" si="7"/>
        <v>307.60063224446782</v>
      </c>
      <c r="E75" s="12">
        <f t="shared" si="11"/>
        <v>0.51000000000000023</v>
      </c>
      <c r="F75" s="13">
        <f t="shared" si="8"/>
        <v>2.0408163265306132</v>
      </c>
      <c r="G75" s="14">
        <f t="shared" si="9"/>
        <v>458.26216640502378</v>
      </c>
    </row>
    <row r="76" spans="2:7">
      <c r="B76" s="15">
        <f t="shared" si="10"/>
        <v>0.28000000000000008</v>
      </c>
      <c r="C76" s="16">
        <f t="shared" si="6"/>
        <v>1.3888888888888888</v>
      </c>
      <c r="D76" s="20">
        <f t="shared" si="7"/>
        <v>311.87286324786322</v>
      </c>
      <c r="E76" s="15">
        <f t="shared" si="11"/>
        <v>0.52000000000000024</v>
      </c>
      <c r="F76" s="16">
        <f t="shared" si="8"/>
        <v>2.0833333333333344</v>
      </c>
      <c r="G76" s="20">
        <f t="shared" si="9"/>
        <v>467.80929487179509</v>
      </c>
    </row>
    <row r="77" spans="2:7">
      <c r="B77" s="12">
        <f t="shared" si="10"/>
        <v>0.29000000000000009</v>
      </c>
      <c r="C77" s="13">
        <f t="shared" si="6"/>
        <v>1.4084507042253522</v>
      </c>
      <c r="D77" s="14">
        <f t="shared" si="7"/>
        <v>316.2654387865656</v>
      </c>
      <c r="E77" s="12">
        <f t="shared" si="11"/>
        <v>0.53000000000000025</v>
      </c>
      <c r="F77" s="13">
        <f t="shared" si="8"/>
        <v>2.1276595744680864</v>
      </c>
      <c r="G77" s="14">
        <f t="shared" si="9"/>
        <v>477.76268412438657</v>
      </c>
    </row>
    <row r="78" spans="2:7">
      <c r="B78" s="15">
        <f t="shared" si="10"/>
        <v>0.3000000000000001</v>
      </c>
      <c r="C78" s="16">
        <f t="shared" si="6"/>
        <v>1.4285714285714286</v>
      </c>
      <c r="D78" s="20">
        <f t="shared" si="7"/>
        <v>320.78351648351651</v>
      </c>
      <c r="E78" s="15">
        <f t="shared" si="11"/>
        <v>0.54000000000000026</v>
      </c>
      <c r="F78" s="16">
        <f t="shared" si="8"/>
        <v>2.1739130434782621</v>
      </c>
      <c r="G78" s="20">
        <f t="shared" si="9"/>
        <v>488.1488294314384</v>
      </c>
    </row>
    <row r="79" spans="2:7">
      <c r="B79" s="12">
        <f t="shared" si="10"/>
        <v>0.31000000000000011</v>
      </c>
      <c r="C79" s="13">
        <f t="shared" si="6"/>
        <v>1.4492753623188408</v>
      </c>
      <c r="D79" s="14">
        <f t="shared" si="7"/>
        <v>325.43255295429213</v>
      </c>
      <c r="E79" s="12">
        <f t="shared" si="11"/>
        <v>0.55000000000000027</v>
      </c>
      <c r="F79" s="13">
        <f t="shared" si="8"/>
        <v>2.2222222222222237</v>
      </c>
      <c r="G79" s="14">
        <f t="shared" si="9"/>
        <v>498.99658119658153</v>
      </c>
    </row>
    <row r="80" spans="2:7">
      <c r="B80" s="15">
        <f t="shared" si="10"/>
        <v>0.32000000000000012</v>
      </c>
      <c r="C80" s="16">
        <f t="shared" si="6"/>
        <v>1.4705882352941178</v>
      </c>
      <c r="D80" s="20">
        <f t="shared" si="7"/>
        <v>330.21832579185525</v>
      </c>
      <c r="E80" s="15">
        <f t="shared" si="11"/>
        <v>0.56000000000000028</v>
      </c>
      <c r="F80" s="16">
        <f t="shared" si="8"/>
        <v>2.2727272727272743</v>
      </c>
      <c r="G80" s="20">
        <f t="shared" si="9"/>
        <v>510.33741258741293</v>
      </c>
    </row>
    <row r="81" spans="2:7">
      <c r="B81" s="12">
        <f t="shared" si="10"/>
        <v>0.33000000000000013</v>
      </c>
      <c r="C81" s="13">
        <f t="shared" si="6"/>
        <v>1.4925373134328359</v>
      </c>
      <c r="D81" s="14">
        <f t="shared" si="7"/>
        <v>335.14695752009186</v>
      </c>
      <c r="E81" s="12">
        <f t="shared" si="11"/>
        <v>0.57000000000000028</v>
      </c>
      <c r="F81" s="13">
        <f t="shared" si="8"/>
        <v>2.3255813953488387</v>
      </c>
      <c r="G81" s="14">
        <f t="shared" si="9"/>
        <v>522.20572450805037</v>
      </c>
    </row>
    <row r="82" spans="2:7">
      <c r="B82" s="15">
        <f t="shared" si="10"/>
        <v>0.34000000000000014</v>
      </c>
      <c r="C82" s="16">
        <f t="shared" si="6"/>
        <v>1.5151515151515154</v>
      </c>
      <c r="D82" s="20">
        <f t="shared" si="7"/>
        <v>340.22494172494174</v>
      </c>
      <c r="E82" s="15">
        <f t="shared" si="11"/>
        <v>0.58000000000000029</v>
      </c>
      <c r="F82" s="16">
        <f t="shared" si="8"/>
        <v>2.3809523809523827</v>
      </c>
      <c r="G82" s="20">
        <f t="shared" si="9"/>
        <v>534.6391941391945</v>
      </c>
    </row>
    <row r="83" spans="2:7">
      <c r="B83" s="12">
        <f t="shared" si="10"/>
        <v>0.35000000000000014</v>
      </c>
      <c r="C83" s="13">
        <f t="shared" si="6"/>
        <v>1.5384615384615388</v>
      </c>
      <c r="D83" s="14">
        <f t="shared" si="7"/>
        <v>345.4591715976332</v>
      </c>
      <c r="E83" s="12">
        <f t="shared" si="11"/>
        <v>0.5900000000000003</v>
      </c>
      <c r="F83" s="13">
        <f t="shared" si="8"/>
        <v>2.4390243902439042</v>
      </c>
      <c r="G83" s="14">
        <f t="shared" si="9"/>
        <v>547.67917448405296</v>
      </c>
    </row>
    <row r="84" spans="2:7" ht="12.9" thickBot="1">
      <c r="B84" s="15">
        <f t="shared" si="10"/>
        <v>0.36000000000000015</v>
      </c>
      <c r="C84" s="16">
        <f t="shared" si="6"/>
        <v>1.5625000000000002</v>
      </c>
      <c r="D84" s="20">
        <f t="shared" si="7"/>
        <v>350.85697115384619</v>
      </c>
      <c r="E84" s="17">
        <f t="shared" si="11"/>
        <v>0.60000000000000031</v>
      </c>
      <c r="F84" s="18">
        <f t="shared" si="8"/>
        <v>2.5000000000000018</v>
      </c>
      <c r="G84" s="21">
        <f t="shared" si="9"/>
        <v>561.37115384615424</v>
      </c>
    </row>
    <row r="85" spans="2:7">
      <c r="B85" s="12">
        <f t="shared" si="10"/>
        <v>0.37000000000000016</v>
      </c>
      <c r="C85" s="13">
        <f t="shared" si="6"/>
        <v>1.5873015873015877</v>
      </c>
      <c r="D85" s="14">
        <f t="shared" si="7"/>
        <v>356.42612942612948</v>
      </c>
      <c r="E85" s="67"/>
      <c r="F85" s="67"/>
      <c r="G85" s="67"/>
    </row>
    <row r="86" spans="2:7" ht="12.9" thickBot="1">
      <c r="B86" s="17">
        <f t="shared" si="10"/>
        <v>0.38000000000000017</v>
      </c>
      <c r="C86" s="18">
        <f t="shared" si="6"/>
        <v>1.612903225806452</v>
      </c>
      <c r="D86" s="21">
        <f t="shared" si="7"/>
        <v>362.1749379652606</v>
      </c>
      <c r="E86" s="67"/>
      <c r="F86" s="67"/>
      <c r="G86" s="67"/>
    </row>
  </sheetData>
  <sheetProtection algorithmName="SHA-512" hashValue="mMI+obHqrppGIAm6/C0yYTJXRPF+avjBFJROMD+l7oBlvM9hJC4Sc0o4wN/5cs+sZORO+48gFx5hN+46BMgwpA==" saltValue="BjNhdjraGQIcNECCT5cxdQ==" spinCount="100000" sheet="1" objects="1" scenarios="1" selectLockedCells="1" selectUnlockedCells="1"/>
  <mergeCells count="38">
    <mergeCell ref="Q15:Q25"/>
    <mergeCell ref="B7:G7"/>
    <mergeCell ref="B9:C10"/>
    <mergeCell ref="D9:D10"/>
    <mergeCell ref="E9:E10"/>
    <mergeCell ref="F9:F10"/>
    <mergeCell ref="G9:G10"/>
    <mergeCell ref="B12:G12"/>
    <mergeCell ref="B13:C13"/>
    <mergeCell ref="B14:C14"/>
    <mergeCell ref="B15:C15"/>
    <mergeCell ref="B16:C16"/>
    <mergeCell ref="B18:C18"/>
    <mergeCell ref="B20:C20"/>
    <mergeCell ref="B21:C21"/>
    <mergeCell ref="B22:C22"/>
    <mergeCell ref="E60:F60"/>
    <mergeCell ref="B42:C42"/>
    <mergeCell ref="B44:C44"/>
    <mergeCell ref="B45:C45"/>
    <mergeCell ref="B47:G47"/>
    <mergeCell ref="B51:C51"/>
    <mergeCell ref="B58:C58"/>
    <mergeCell ref="D6:G6"/>
    <mergeCell ref="B53:C53"/>
    <mergeCell ref="B54:C54"/>
    <mergeCell ref="B56:G56"/>
    <mergeCell ref="B57:C57"/>
    <mergeCell ref="B30:C30"/>
    <mergeCell ref="B33:C33"/>
    <mergeCell ref="B35:C35"/>
    <mergeCell ref="B36:C36"/>
    <mergeCell ref="B38:G38"/>
    <mergeCell ref="B23:C23"/>
    <mergeCell ref="B26:G26"/>
    <mergeCell ref="B27:C27"/>
    <mergeCell ref="B28:C28"/>
    <mergeCell ref="B29:C29"/>
  </mergeCells>
  <pageMargins left="0.7" right="0.7" top="0.75" bottom="0.75" header="0.3" footer="0.3"/>
  <pageSetup paperSize="9" scale="84" orientation="portrait" verticalDpi="4" r:id="rId1"/>
  <rowBreaks count="1" manualBreakCount="1">
    <brk id="59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Prissättningsräknäre</vt:lpstr>
      <vt:lpstr>Exemplet</vt:lpstr>
      <vt:lpstr>Exemplet!Tulostusalue</vt:lpstr>
      <vt:lpstr>Prissättningsräknäre!Tulostusalue</vt:lpstr>
      <vt:lpstr>Prissättningsräknäre!Tulostusotsikot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FT11 Prissätningsräknare</dc:title>
  <dc:creator>Företagstolken</dc:creator>
  <cp:lastModifiedBy>yritysTULKKI</cp:lastModifiedBy>
  <cp:lastPrinted>2022-03-14T06:22:06Z</cp:lastPrinted>
  <dcterms:created xsi:type="dcterms:W3CDTF">2006-02-20T07:14:04Z</dcterms:created>
  <dcterms:modified xsi:type="dcterms:W3CDTF">2024-10-11T08:51:20Z</dcterms:modified>
</cp:coreProperties>
</file>