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Nya moduler\"/>
    </mc:Choice>
  </mc:AlternateContent>
  <xr:revisionPtr revIDLastSave="0" documentId="13_ncr:1_{0C2AF8DC-9D65-4313-904B-F469F8A20DF6}" xr6:coauthVersionLast="47" xr6:coauthVersionMax="47" xr10:uidLastSave="{00000000-0000-0000-0000-000000000000}"/>
  <workbookProtection workbookAlgorithmName="SHA-512" workbookHashValue="tLJr9Pe6Y06J0O5W/E/JM4zu3Sw3qzTKF6mkg1M2wlng7rtjYrmd0PxYzdniEg0826CNce3DdBhD0XQ4Wqob0A==" workbookSaltValue="xR4BLrIlsxvVuC4obWHQLw==" workbookSpinCount="100000" lockStructure="1"/>
  <bookViews>
    <workbookView xWindow="-103" yWindow="-103" windowWidth="33120" windowHeight="18120" xr2:uid="{00000000-000D-0000-FFFF-FFFF00000000}"/>
  </bookViews>
  <sheets>
    <sheet name="Låneratens storlek" sheetId="1" r:id="rId1"/>
    <sheet name="Likastora amortering" sheetId="3" r:id="rId2"/>
  </sheets>
  <definedNames>
    <definedName name="_xlnm.Print_Area" localSheetId="1">'Likastora amortering'!$B$1:$G$48</definedName>
    <definedName name="_xlnm.Print_Area" localSheetId="0">'Låneratens storlek'!$B$2:$E$50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D20" i="3" l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E15" i="1" l="1"/>
  <c r="D15" i="1"/>
  <c r="C15" i="1"/>
  <c r="D15" i="3" l="1"/>
  <c r="E19" i="3" s="1"/>
  <c r="C19" i="3"/>
  <c r="B20" i="3"/>
  <c r="B21" i="3" s="1"/>
  <c r="E25" i="1"/>
  <c r="E30" i="1" s="1"/>
  <c r="E31" i="1" s="1"/>
  <c r="E34" i="1" s="1"/>
  <c r="D25" i="1"/>
  <c r="D30" i="1" s="1"/>
  <c r="D31" i="1" s="1"/>
  <c r="D34" i="1" s="1"/>
  <c r="C25" i="1"/>
  <c r="C30" i="1" s="1"/>
  <c r="C31" i="1" s="1"/>
  <c r="C34" i="1" s="1"/>
  <c r="C35" i="1" s="1"/>
  <c r="D36" i="1" l="1"/>
  <c r="E36" i="1"/>
  <c r="E35" i="1"/>
  <c r="D35" i="1"/>
  <c r="F19" i="3"/>
  <c r="E20" i="3"/>
  <c r="C20" i="3"/>
  <c r="E21" i="3"/>
  <c r="B22" i="3"/>
  <c r="E22" i="3" s="1"/>
  <c r="C21" i="3" l="1"/>
  <c r="F21" i="3" s="1"/>
  <c r="F20" i="3"/>
  <c r="G20" i="3" s="1"/>
  <c r="B23" i="3"/>
  <c r="E23" i="3" s="1"/>
  <c r="G19" i="3"/>
  <c r="G21" i="3" l="1"/>
  <c r="C22" i="3"/>
  <c r="F22" i="3" s="1"/>
  <c r="G22" i="3" s="1"/>
  <c r="B24" i="3"/>
  <c r="B25" i="3" s="1"/>
  <c r="C23" i="3" l="1"/>
  <c r="F23" i="3" s="1"/>
  <c r="G23" i="3" s="1"/>
  <c r="E24" i="3"/>
  <c r="B26" i="3"/>
  <c r="E25" i="3"/>
  <c r="C24" i="3" l="1"/>
  <c r="F24" i="3" s="1"/>
  <c r="G24" i="3" s="1"/>
  <c r="E26" i="3"/>
  <c r="B27" i="3"/>
  <c r="C25" i="3" l="1"/>
  <c r="F25" i="3" s="1"/>
  <c r="G25" i="3" s="1"/>
  <c r="E27" i="3"/>
  <c r="B28" i="3"/>
  <c r="C26" i="3" l="1"/>
  <c r="F26" i="3" s="1"/>
  <c r="G26" i="3" s="1"/>
  <c r="B29" i="3"/>
  <c r="E28" i="3"/>
  <c r="C27" i="3" l="1"/>
  <c r="F27" i="3" s="1"/>
  <c r="G27" i="3" s="1"/>
  <c r="B30" i="3"/>
  <c r="E29" i="3"/>
  <c r="C28" i="3" l="1"/>
  <c r="F28" i="3" s="1"/>
  <c r="G28" i="3" s="1"/>
  <c r="B31" i="3"/>
  <c r="E30" i="3"/>
  <c r="C29" i="3" l="1"/>
  <c r="F29" i="3" s="1"/>
  <c r="G29" i="3" s="1"/>
  <c r="B32" i="3"/>
  <c r="E31" i="3"/>
  <c r="C30" i="3" l="1"/>
  <c r="F30" i="3" s="1"/>
  <c r="G30" i="3" s="1"/>
  <c r="E32" i="3"/>
  <c r="B33" i="3"/>
  <c r="E33" i="3" s="1"/>
  <c r="C31" i="3" l="1"/>
  <c r="F31" i="3" s="1"/>
  <c r="G31" i="3" s="1"/>
  <c r="C32" i="3" l="1"/>
  <c r="F32" i="3" s="1"/>
  <c r="G32" i="3" s="1"/>
  <c r="C33" i="3" l="1"/>
  <c r="F33" i="3" s="1"/>
  <c r="G33" i="3" l="1"/>
  <c r="G34" i="3" s="1"/>
  <c r="F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27" authorId="0" shapeId="0" xr:uid="{B80B7B6D-06F6-44A7-9E9F-CB476C6F0EE7}">
      <text>
        <r>
          <rPr>
            <sz val="10"/>
            <color indexed="81"/>
            <rFont val="Tahoma"/>
            <family val="2"/>
          </rPr>
          <t>Uppläggningsavgift är 0,5 - 2,5 % om lånekapital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D1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Pisin takaisinmaksuaika on 15 vuotta!</t>
        </r>
      </text>
    </comment>
    <comment ref="D14" authorId="0" shapeId="0" xr:uid="{00000000-0006-0000-0200-000002000000}">
      <text>
        <r>
          <rPr>
            <b/>
            <sz val="10"/>
            <color indexed="81"/>
            <rFont val="Tahoma"/>
            <family val="2"/>
          </rPr>
          <t>Lyhennysvapaita vuosia voi olla enintään kaksi!</t>
        </r>
      </text>
    </comment>
    <comment ref="B1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Året då lånet lyfts</t>
        </r>
      </text>
    </comment>
  </commentList>
</comments>
</file>

<file path=xl/sharedStrings.xml><?xml version="1.0" encoding="utf-8"?>
<sst xmlns="http://schemas.openxmlformats.org/spreadsheetml/2006/main" count="52" uniqueCount="43">
  <si>
    <t xml:space="preserve"> </t>
  </si>
  <si>
    <t>®</t>
  </si>
  <si>
    <t>Lån 1</t>
  </si>
  <si>
    <t>Lån 2</t>
  </si>
  <si>
    <t>Lån 3</t>
  </si>
  <si>
    <t>Totala kostnader för lån i år</t>
  </si>
  <si>
    <t>Totala kostnader för lån</t>
  </si>
  <si>
    <t xml:space="preserve"> euro</t>
  </si>
  <si>
    <t xml:space="preserve"> År</t>
  </si>
  <si>
    <t xml:space="preserve"> år</t>
  </si>
  <si>
    <t xml:space="preserve"> Lånebelopp</t>
  </si>
  <si>
    <t xml:space="preserve"> Återbetalningstid</t>
  </si>
  <si>
    <t xml:space="preserve"> Avkortningsfria åren</t>
  </si>
  <si>
    <t xml:space="preserve"> Avkortningsåren</t>
  </si>
  <si>
    <t>KAPITAL I BÖRJAN AV PERIODEN</t>
  </si>
  <si>
    <t>ÅRSRENTA</t>
  </si>
  <si>
    <t>AVKORTNING PER ÅR</t>
  </si>
  <si>
    <t>RÄNTEBELOPP UNDER ÅRET</t>
  </si>
  <si>
    <t>UTGIFTER FÖR LÅNESKÖTSEL</t>
  </si>
  <si>
    <t>Total</t>
  </si>
  <si>
    <t>LÅNENS ÅRSKOSTNAD</t>
  </si>
  <si>
    <t xml:space="preserve"> ANTECKNINGAR</t>
  </si>
  <si>
    <t>LÅNENS BETALNINGSTID</t>
  </si>
  <si>
    <t>LÅNENS KOSTNADER</t>
  </si>
  <si>
    <t>LÅNEBELOPP</t>
  </si>
  <si>
    <t>RÄNTEPROCENT</t>
  </si>
  <si>
    <t>BETALNINGSRATER UNDER ÅRET</t>
  </si>
  <si>
    <t>ÖNSKAD BETALNINGSRAT</t>
  </si>
  <si>
    <t>ÅRSBETALNING</t>
  </si>
  <si>
    <t>LÅNETID (år)</t>
  </si>
  <si>
    <t>BETALNINGSRATER PER ÅR</t>
  </si>
  <si>
    <t>ÅTERBETALNGSÅREN</t>
  </si>
  <si>
    <t>RÄNTEPERIODER</t>
  </si>
  <si>
    <t>ADMINISTRATIONSAVGIFT</t>
  </si>
  <si>
    <t>UPPLÄGGNINGSAVGIFT</t>
  </si>
  <si>
    <t>BETALNING/RAT I ÅR</t>
  </si>
  <si>
    <t>ÅRSKOSTNADER</t>
  </si>
  <si>
    <t>TOTALKOSTNADER FÖR LÅNET</t>
  </si>
  <si>
    <t>EFFEKTIV RÄNTA</t>
  </si>
  <si>
    <t>TOTALPRIS JÄMFÖRT MED FÖRSTA LÅNET</t>
  </si>
  <si>
    <t>ANTECKNINGAR</t>
  </si>
  <si>
    <t>Kalkylen meddelar storleken på betalningsraterna, då lånen avkortas  i lika stora rater</t>
  </si>
  <si>
    <t>2 gånger i år och längden på lånetiden är bekant.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</si>
</sst>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0.0\ %"/>
    <numFmt numFmtId="165" formatCode="0.0"/>
    <numFmt numFmtId="166" formatCode="#,##0\ &quot;€&quot;"/>
    <numFmt numFmtId="167" formatCode="#,##0.00\ &quot;€&quot;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color indexed="81"/>
      <name val="Tahoma"/>
      <family val="2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i/>
      <sz val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52A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164" fontId="0" fillId="0" borderId="0" xfId="0" applyNumberFormat="1"/>
    <xf numFmtId="1" fontId="0" fillId="0" borderId="0" xfId="1" applyNumberFormat="1" applyFont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10" fillId="0" borderId="0" xfId="0" applyNumberFormat="1" applyFont="1"/>
    <xf numFmtId="14" fontId="10" fillId="0" borderId="0" xfId="0" applyNumberFormat="1" applyFont="1" applyAlignment="1">
      <alignment horizontal="left"/>
    </xf>
    <xf numFmtId="0" fontId="10" fillId="0" borderId="0" xfId="0" applyFont="1" applyProtection="1">
      <protection hidden="1"/>
    </xf>
    <xf numFmtId="0" fontId="7" fillId="0" borderId="0" xfId="0" applyFont="1"/>
    <xf numFmtId="0" fontId="2" fillId="0" borderId="0" xfId="0" applyFont="1"/>
    <xf numFmtId="4" fontId="3" fillId="0" borderId="0" xfId="0" applyNumberFormat="1" applyFont="1" applyProtection="1">
      <protection hidden="1"/>
    </xf>
    <xf numFmtId="4" fontId="14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/>
      <protection hidden="1"/>
    </xf>
    <xf numFmtId="0" fontId="15" fillId="0" borderId="0" xfId="0" applyFont="1"/>
    <xf numFmtId="10" fontId="12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1" fontId="5" fillId="0" borderId="0" xfId="0" applyNumberFormat="1" applyFont="1" applyProtection="1"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1" xfId="0" applyFont="1" applyBorder="1" applyAlignment="1">
      <alignment vertical="center"/>
    </xf>
    <xf numFmtId="0" fontId="19" fillId="0" borderId="7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3" borderId="7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hidden="1"/>
    </xf>
    <xf numFmtId="10" fontId="12" fillId="0" borderId="0" xfId="0" applyNumberFormat="1" applyFont="1" applyAlignment="1" applyProtection="1">
      <alignment horizontal="center" vertical="center"/>
      <protection locked="0"/>
    </xf>
    <xf numFmtId="165" fontId="16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/>
    <xf numFmtId="8" fontId="16" fillId="0" borderId="0" xfId="0" applyNumberFormat="1" applyFont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2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10" fontId="22" fillId="2" borderId="4" xfId="0" applyNumberFormat="1" applyFont="1" applyFill="1" applyBorder="1" applyAlignment="1" applyProtection="1">
      <alignment horizontal="center" vertical="center"/>
      <protection locked="0"/>
    </xf>
    <xf numFmtId="166" fontId="16" fillId="0" borderId="5" xfId="0" applyNumberFormat="1" applyFont="1" applyBorder="1" applyAlignment="1" applyProtection="1">
      <alignment horizontal="center" vertical="center"/>
      <protection hidden="1"/>
    </xf>
    <xf numFmtId="166" fontId="16" fillId="0" borderId="6" xfId="0" applyNumberFormat="1" applyFont="1" applyBorder="1" applyAlignment="1" applyProtection="1">
      <alignment horizontal="center" vertical="center"/>
      <protection hidden="1"/>
    </xf>
    <xf numFmtId="166" fontId="16" fillId="0" borderId="4" xfId="0" applyNumberFormat="1" applyFont="1" applyBorder="1" applyAlignment="1" applyProtection="1">
      <alignment horizontal="center" vertical="center"/>
      <protection hidden="1"/>
    </xf>
    <xf numFmtId="166" fontId="16" fillId="0" borderId="3" xfId="0" applyNumberFormat="1" applyFont="1" applyBorder="1" applyAlignment="1" applyProtection="1">
      <alignment horizontal="center" vertical="center"/>
      <protection hidden="1"/>
    </xf>
    <xf numFmtId="166" fontId="20" fillId="0" borderId="4" xfId="0" applyNumberFormat="1" applyFont="1" applyBorder="1" applyAlignment="1" applyProtection="1">
      <alignment horizontal="center" vertical="center"/>
      <protection hidden="1"/>
    </xf>
    <xf numFmtId="166" fontId="20" fillId="0" borderId="3" xfId="0" applyNumberFormat="1" applyFont="1" applyBorder="1" applyAlignment="1" applyProtection="1">
      <alignment horizontal="center" vertical="center"/>
      <protection hidden="1"/>
    </xf>
    <xf numFmtId="0" fontId="26" fillId="0" borderId="0" xfId="0" applyFont="1"/>
    <xf numFmtId="0" fontId="27" fillId="0" borderId="0" xfId="0" applyFont="1"/>
    <xf numFmtId="10" fontId="20" fillId="4" borderId="3" xfId="0" applyNumberFormat="1" applyFont="1" applyFill="1" applyBorder="1" applyAlignment="1" applyProtection="1">
      <alignment horizontal="center" vertical="center"/>
      <protection locked="0"/>
    </xf>
    <xf numFmtId="6" fontId="20" fillId="4" borderId="3" xfId="0" applyNumberFormat="1" applyFont="1" applyFill="1" applyBorder="1" applyAlignment="1" applyProtection="1">
      <alignment horizontal="center" vertical="center"/>
      <protection locked="0"/>
    </xf>
    <xf numFmtId="1" fontId="20" fillId="4" borderId="3" xfId="1" applyNumberFormat="1" applyFont="1" applyFill="1" applyBorder="1" applyAlignment="1" applyProtection="1">
      <alignment horizontal="center" vertical="center"/>
      <protection locked="0"/>
    </xf>
    <xf numFmtId="165" fontId="20" fillId="4" borderId="3" xfId="1" applyNumberFormat="1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6" fontId="20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28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hidden="1"/>
    </xf>
    <xf numFmtId="6" fontId="16" fillId="0" borderId="0" xfId="0" applyNumberFormat="1" applyFont="1" applyAlignment="1" applyProtection="1">
      <alignment horizontal="center" vertical="center"/>
      <protection hidden="1"/>
    </xf>
    <xf numFmtId="6" fontId="16" fillId="0" borderId="3" xfId="0" applyNumberFormat="1" applyFont="1" applyBorder="1" applyAlignment="1" applyProtection="1">
      <alignment horizontal="center" vertical="center"/>
      <protection hidden="1"/>
    </xf>
    <xf numFmtId="8" fontId="16" fillId="0" borderId="0" xfId="0" applyNumberFormat="1" applyFont="1" applyAlignment="1" applyProtection="1">
      <alignment vertical="center"/>
      <protection hidden="1"/>
    </xf>
    <xf numFmtId="0" fontId="20" fillId="3" borderId="0" xfId="0" applyFont="1" applyFill="1" applyAlignment="1">
      <alignment vertical="center"/>
    </xf>
    <xf numFmtId="166" fontId="20" fillId="4" borderId="3" xfId="0" applyNumberFormat="1" applyFont="1" applyFill="1" applyBorder="1" applyAlignment="1" applyProtection="1">
      <alignment horizontal="center" vertical="center"/>
      <protection locked="0"/>
    </xf>
    <xf numFmtId="167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66" fontId="16" fillId="4" borderId="3" xfId="0" applyNumberFormat="1" applyFont="1" applyFill="1" applyBorder="1" applyAlignment="1" applyProtection="1">
      <alignment horizontal="center" vertical="center"/>
      <protection locked="0"/>
    </xf>
    <xf numFmtId="1" fontId="20" fillId="0" borderId="0" xfId="0" applyNumberFormat="1" applyFont="1"/>
    <xf numFmtId="165" fontId="16" fillId="5" borderId="3" xfId="0" applyNumberFormat="1" applyFont="1" applyFill="1" applyBorder="1" applyAlignment="1" applyProtection="1">
      <alignment horizontal="center" vertical="center"/>
      <protection hidden="1"/>
    </xf>
    <xf numFmtId="6" fontId="16" fillId="5" borderId="3" xfId="0" applyNumberFormat="1" applyFont="1" applyFill="1" applyBorder="1" applyAlignment="1" applyProtection="1">
      <alignment horizontal="center" vertical="center"/>
      <protection hidden="1"/>
    </xf>
    <xf numFmtId="166" fontId="16" fillId="5" borderId="3" xfId="0" applyNumberFormat="1" applyFont="1" applyFill="1" applyBorder="1" applyAlignment="1" applyProtection="1">
      <alignment horizontal="center" vertical="center"/>
      <protection hidden="1"/>
    </xf>
    <xf numFmtId="166" fontId="16" fillId="5" borderId="3" xfId="0" applyNumberFormat="1" applyFont="1" applyFill="1" applyBorder="1" applyAlignment="1">
      <alignment horizontal="center" vertical="center"/>
    </xf>
    <xf numFmtId="166" fontId="5" fillId="5" borderId="3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locked="0"/>
    </xf>
    <xf numFmtId="10" fontId="20" fillId="4" borderId="9" xfId="0" applyNumberFormat="1" applyFont="1" applyFill="1" applyBorder="1" applyAlignment="1" applyProtection="1">
      <alignment horizontal="center" vertical="center"/>
      <protection locked="0"/>
    </xf>
    <xf numFmtId="6" fontId="20" fillId="4" borderId="9" xfId="0" applyNumberFormat="1" applyFont="1" applyFill="1" applyBorder="1" applyAlignment="1" applyProtection="1">
      <alignment horizontal="center" vertical="center"/>
      <protection locked="0"/>
    </xf>
    <xf numFmtId="6" fontId="20" fillId="0" borderId="9" xfId="0" applyNumberFormat="1" applyFont="1" applyBorder="1" applyAlignment="1" applyProtection="1">
      <alignment horizontal="center" vertical="center"/>
      <protection hidden="1"/>
    </xf>
    <xf numFmtId="1" fontId="20" fillId="4" borderId="9" xfId="1" applyNumberFormat="1" applyFont="1" applyFill="1" applyBorder="1" applyAlignment="1" applyProtection="1">
      <alignment horizontal="center" vertical="center"/>
      <protection locked="0"/>
    </xf>
    <xf numFmtId="165" fontId="20" fillId="4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hidden="1"/>
    </xf>
    <xf numFmtId="4" fontId="35" fillId="0" borderId="0" xfId="0" applyNumberFormat="1" applyFont="1" applyAlignment="1" applyProtection="1">
      <alignment horizontal="right" vertical="center" indent="1"/>
      <protection hidden="1"/>
    </xf>
    <xf numFmtId="0" fontId="31" fillId="6" borderId="3" xfId="0" applyFont="1" applyFill="1" applyBorder="1" applyAlignment="1">
      <alignment horizontal="left" vertical="center" indent="1"/>
    </xf>
    <xf numFmtId="0" fontId="23" fillId="6" borderId="3" xfId="0" applyFont="1" applyFill="1" applyBorder="1" applyAlignment="1">
      <alignment horizontal="left" vertical="center" indent="1"/>
    </xf>
    <xf numFmtId="0" fontId="25" fillId="6" borderId="3" xfId="0" applyFont="1" applyFill="1" applyBorder="1" applyAlignment="1">
      <alignment horizontal="left" vertical="center" indent="1"/>
    </xf>
    <xf numFmtId="0" fontId="25" fillId="6" borderId="4" xfId="0" applyFont="1" applyFill="1" applyBorder="1" applyAlignment="1">
      <alignment horizontal="left" vertical="center" indent="1"/>
    </xf>
    <xf numFmtId="0" fontId="23" fillId="6" borderId="3" xfId="0" applyFont="1" applyFill="1" applyBorder="1" applyAlignment="1" applyProtection="1">
      <alignment horizontal="left" vertical="center" indent="1"/>
      <protection hidden="1"/>
    </xf>
    <xf numFmtId="0" fontId="23" fillId="6" borderId="3" xfId="0" applyFont="1" applyFill="1" applyBorder="1" applyAlignment="1" applyProtection="1">
      <alignment horizontal="left" vertical="center" wrapText="1" indent="1"/>
      <protection hidden="1"/>
    </xf>
    <xf numFmtId="0" fontId="33" fillId="6" borderId="3" xfId="0" quotePrefix="1" applyFont="1" applyFill="1" applyBorder="1" applyAlignment="1">
      <alignment horizontal="left" vertical="center" wrapText="1" indent="1"/>
    </xf>
    <xf numFmtId="0" fontId="36" fillId="0" borderId="0" xfId="0" applyFont="1"/>
    <xf numFmtId="0" fontId="16" fillId="0" borderId="0" xfId="0" applyFont="1" applyAlignment="1">
      <alignment horizontal="left" vertical="center"/>
    </xf>
    <xf numFmtId="0" fontId="20" fillId="0" borderId="10" xfId="0" applyFont="1" applyBorder="1" applyAlignment="1" applyProtection="1">
      <alignment vertical="center"/>
      <protection locked="0"/>
    </xf>
    <xf numFmtId="0" fontId="20" fillId="3" borderId="11" xfId="0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 applyProtection="1">
      <alignment vertical="center"/>
      <protection locked="0"/>
    </xf>
    <xf numFmtId="0" fontId="20" fillId="3" borderId="8" xfId="0" applyFont="1" applyFill="1" applyBorder="1" applyAlignment="1" applyProtection="1">
      <alignment vertical="center"/>
      <protection locked="0"/>
    </xf>
    <xf numFmtId="0" fontId="20" fillId="3" borderId="12" xfId="0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/>
    </xf>
    <xf numFmtId="0" fontId="30" fillId="6" borderId="6" xfId="0" applyFont="1" applyFill="1" applyBorder="1" applyAlignment="1">
      <alignment horizontal="left" vertical="center" indent="1"/>
    </xf>
    <xf numFmtId="0" fontId="30" fillId="6" borderId="9" xfId="0" applyFont="1" applyFill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/>
    </xf>
    <xf numFmtId="3" fontId="31" fillId="6" borderId="3" xfId="0" applyNumberFormat="1" applyFont="1" applyFill="1" applyBorder="1" applyAlignment="1">
      <alignment horizontal="left" vertical="center" indent="1"/>
    </xf>
    <xf numFmtId="0" fontId="33" fillId="6" borderId="3" xfId="0" applyFont="1" applyFill="1" applyBorder="1" applyAlignment="1">
      <alignment horizontal="left" vertical="center" indent="1"/>
    </xf>
    <xf numFmtId="0" fontId="30" fillId="6" borderId="3" xfId="0" applyFont="1" applyFill="1" applyBorder="1" applyAlignment="1">
      <alignment horizontal="left" vertical="center" indent="1"/>
    </xf>
    <xf numFmtId="0" fontId="31" fillId="6" borderId="3" xfId="0" applyFont="1" applyFill="1" applyBorder="1" applyAlignment="1">
      <alignment horizontal="left" vertical="center" indent="1"/>
    </xf>
    <xf numFmtId="0" fontId="33" fillId="6" borderId="3" xfId="0" applyFont="1" applyFill="1" applyBorder="1" applyAlignment="1">
      <alignment horizontal="left" vertical="center" wrapText="1" indent="1"/>
    </xf>
    <xf numFmtId="0" fontId="34" fillId="6" borderId="3" xfId="0" applyFont="1" applyFill="1" applyBorder="1" applyAlignment="1">
      <alignment horizontal="left" vertical="center" wrapText="1" indent="1"/>
    </xf>
    <xf numFmtId="0" fontId="23" fillId="6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3" fontId="22" fillId="2" borderId="3" xfId="0" applyNumberFormat="1" applyFont="1" applyFill="1" applyBorder="1" applyAlignment="1" applyProtection="1">
      <alignment horizontal="center" vertical="center"/>
      <protection locked="0"/>
    </xf>
    <xf numFmtId="1" fontId="22" fillId="2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Border="1" applyAlignment="1" applyProtection="1">
      <alignment horizontal="center" vertical="center"/>
      <protection hidden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  <color rgb="FF015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Likastora amortering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L&#229;neratens storlek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20820</xdr:rowOff>
    </xdr:from>
    <xdr:to>
      <xdr:col>1</xdr:col>
      <xdr:colOff>1695450</xdr:colOff>
      <xdr:row>3</xdr:row>
      <xdr:rowOff>20955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C2F93DD-A6CA-4D7A-829A-D71197A1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261" y="178663"/>
          <a:ext cx="1666875" cy="381135"/>
        </a:xfrm>
        <a:prstGeom prst="rect">
          <a:avLst/>
        </a:prstGeom>
      </xdr:spPr>
    </xdr:pic>
    <xdr:clientData/>
  </xdr:twoCellAnchor>
  <xdr:twoCellAnchor>
    <xdr:from>
      <xdr:col>1</xdr:col>
      <xdr:colOff>10886</xdr:colOff>
      <xdr:row>1</xdr:row>
      <xdr:rowOff>76201</xdr:rowOff>
    </xdr:from>
    <xdr:to>
      <xdr:col>5</xdr:col>
      <xdr:colOff>10886</xdr:colOff>
      <xdr:row>3</xdr:row>
      <xdr:rowOff>119743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E0B4ECC8-ECA4-442E-90C5-D834B4248DD6}"/>
            </a:ext>
          </a:extLst>
        </xdr:cNvPr>
        <xdr:cNvSpPr txBox="1"/>
      </xdr:nvSpPr>
      <xdr:spPr>
        <a:xfrm>
          <a:off x="1850572" y="234044"/>
          <a:ext cx="6302828" cy="424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>
              <a:latin typeface="Verdana" panose="020B0604030504040204" pitchFamily="34" charset="0"/>
              <a:ea typeface="Verdana" panose="020B0604030504040204" pitchFamily="34" charset="0"/>
            </a:rPr>
            <a:t>FT15</a:t>
          </a:r>
          <a:r>
            <a:rPr lang="fi-FI" sz="1400" b="1" baseline="0">
              <a:latin typeface="Verdana" panose="020B0604030504040204" pitchFamily="34" charset="0"/>
              <a:ea typeface="Verdana" panose="020B0604030504040204" pitchFamily="34" charset="0"/>
            </a:rPr>
            <a:t> LÅNEKALKYLATOR</a:t>
          </a:r>
          <a:endParaRPr lang="fi-FI" sz="14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598716</xdr:colOff>
      <xdr:row>7</xdr:row>
      <xdr:rowOff>81645</xdr:rowOff>
    </xdr:from>
    <xdr:to>
      <xdr:col>7</xdr:col>
      <xdr:colOff>598716</xdr:colOff>
      <xdr:row>10</xdr:row>
      <xdr:rowOff>76199</xdr:rowOff>
    </xdr:to>
    <xdr:sp macro="" textlink="">
      <xdr:nvSpPr>
        <xdr:cNvPr id="2" name="Suorakulmio: Pyöristetyt kulma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4D555-A50F-3FB0-7EAC-06ED034A7034}"/>
            </a:ext>
          </a:extLst>
        </xdr:cNvPr>
        <xdr:cNvSpPr/>
      </xdr:nvSpPr>
      <xdr:spPr>
        <a:xfrm>
          <a:off x="8741230" y="1273631"/>
          <a:ext cx="1534886" cy="58238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LIKASTORA AMORTERING</a:t>
          </a:r>
        </a:p>
      </xdr:txBody>
    </xdr:sp>
    <xdr:clientData/>
  </xdr:twoCellAnchor>
  <xdr:twoCellAnchor editAs="oneCell">
    <xdr:from>
      <xdr:col>4</xdr:col>
      <xdr:colOff>266700</xdr:colOff>
      <xdr:row>1</xdr:row>
      <xdr:rowOff>43542</xdr:rowOff>
    </xdr:from>
    <xdr:to>
      <xdr:col>4</xdr:col>
      <xdr:colOff>1311290</xdr:colOff>
      <xdr:row>3</xdr:row>
      <xdr:rowOff>22542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3B8BA84A-8823-4158-8E42-EF998097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1157" y="201385"/>
          <a:ext cx="104459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48986</xdr:colOff>
      <xdr:row>1</xdr:row>
      <xdr:rowOff>27214</xdr:rowOff>
    </xdr:from>
    <xdr:to>
      <xdr:col>2</xdr:col>
      <xdr:colOff>1071155</xdr:colOff>
      <xdr:row>2</xdr:row>
      <xdr:rowOff>282346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88B6F55B-DD49-4930-9D71-C1EACC4D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057" y="163285"/>
          <a:ext cx="1675312" cy="396647"/>
        </a:xfrm>
        <a:prstGeom prst="rect">
          <a:avLst/>
        </a:prstGeom>
      </xdr:spPr>
    </xdr:pic>
    <xdr:clientData/>
  </xdr:twoCellAnchor>
  <xdr:twoCellAnchor>
    <xdr:from>
      <xdr:col>2</xdr:col>
      <xdr:colOff>908957</xdr:colOff>
      <xdr:row>1</xdr:row>
      <xdr:rowOff>42862</xdr:rowOff>
    </xdr:from>
    <xdr:to>
      <xdr:col>5</xdr:col>
      <xdr:colOff>789214</xdr:colOff>
      <xdr:row>3</xdr:row>
      <xdr:rowOff>4762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DEF09588-83F5-41A5-B4D2-01DA8BC8F3AB}"/>
            </a:ext>
          </a:extLst>
        </xdr:cNvPr>
        <xdr:cNvSpPr txBox="1"/>
      </xdr:nvSpPr>
      <xdr:spPr>
        <a:xfrm>
          <a:off x="3222171" y="178933"/>
          <a:ext cx="2677886" cy="408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FT15 LÅNEKALKYLATOR</a:t>
          </a:r>
          <a:endParaRPr lang="fi-FI" sz="2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293914</xdr:colOff>
      <xdr:row>6</xdr:row>
      <xdr:rowOff>5445</xdr:rowOff>
    </xdr:from>
    <xdr:to>
      <xdr:col>10</xdr:col>
      <xdr:colOff>555172</xdr:colOff>
      <xdr:row>9</xdr:row>
      <xdr:rowOff>157844</xdr:rowOff>
    </xdr:to>
    <xdr:sp macro="" textlink="">
      <xdr:nvSpPr>
        <xdr:cNvPr id="2" name="Suorakulmio: Pyöristetyt kulma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2FC54B-AC92-4D27-9FA4-BF1B859D4779}"/>
            </a:ext>
          </a:extLst>
        </xdr:cNvPr>
        <xdr:cNvSpPr/>
      </xdr:nvSpPr>
      <xdr:spPr>
        <a:xfrm>
          <a:off x="7859485" y="941616"/>
          <a:ext cx="1828801" cy="61504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LÅNERATENS STORLEK</a:t>
          </a:r>
          <a:br>
            <a:rPr lang="fi-FI" sz="1100" b="1"/>
          </a:br>
          <a:r>
            <a:rPr lang="fi-FI" sz="1100" b="1"/>
            <a:t>ÅTERBETALNINGSTID</a:t>
          </a:r>
        </a:p>
      </xdr:txBody>
    </xdr:sp>
    <xdr:clientData/>
  </xdr:twoCellAnchor>
  <xdr:twoCellAnchor editAs="oneCell">
    <xdr:from>
      <xdr:col>5</xdr:col>
      <xdr:colOff>854529</xdr:colOff>
      <xdr:row>0</xdr:row>
      <xdr:rowOff>87085</xdr:rowOff>
    </xdr:from>
    <xdr:to>
      <xdr:col>6</xdr:col>
      <xdr:colOff>1011933</xdr:colOff>
      <xdr:row>2</xdr:row>
      <xdr:rowOff>169499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60C904B0-4362-9314-3B19-F5C3B9CF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5372" y="87085"/>
          <a:ext cx="1044590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3:H55"/>
  <sheetViews>
    <sheetView showGridLines="0" showZeros="0" tabSelected="1" zoomScaleNormal="100" workbookViewId="0">
      <selection activeCell="C8" sqref="C8"/>
    </sheetView>
  </sheetViews>
  <sheetFormatPr defaultRowHeight="12.45"/>
  <cols>
    <col min="1" max="1" width="26" customWidth="1"/>
    <col min="2" max="2" width="32.765625" customWidth="1"/>
    <col min="3" max="5" width="18.765625" customWidth="1"/>
    <col min="6" max="6" width="11.23046875" customWidth="1"/>
    <col min="7" max="7" width="10.4609375" customWidth="1"/>
    <col min="8" max="8" width="11.23046875" customWidth="1"/>
  </cols>
  <sheetData>
    <row r="3" spans="1:7" ht="17.600000000000001">
      <c r="B3" s="35"/>
    </row>
    <row r="4" spans="1:7" ht="10.85" customHeight="1">
      <c r="B4" s="35"/>
    </row>
    <row r="5" spans="1:7" ht="15.9">
      <c r="A5" s="27" t="s">
        <v>1</v>
      </c>
      <c r="B5" s="29"/>
      <c r="C5" s="29"/>
      <c r="D5" s="29"/>
      <c r="E5" s="29"/>
      <c r="G5" s="27"/>
    </row>
    <row r="6" spans="1:7" ht="15.45">
      <c r="B6" s="64" t="s">
        <v>22</v>
      </c>
      <c r="C6" s="7"/>
      <c r="D6" s="7"/>
      <c r="E6" s="7"/>
    </row>
    <row r="7" spans="1:7" ht="9.65" customHeight="1">
      <c r="B7" s="30"/>
      <c r="C7" s="30"/>
      <c r="D7" s="30"/>
      <c r="E7" s="30"/>
    </row>
    <row r="8" spans="1:7" ht="15.65" customHeight="1">
      <c r="B8" s="48"/>
      <c r="C8" s="69" t="s">
        <v>2</v>
      </c>
      <c r="D8" s="69" t="s">
        <v>3</v>
      </c>
      <c r="E8" s="69" t="s">
        <v>4</v>
      </c>
    </row>
    <row r="9" spans="1:7" ht="15.65" customHeight="1">
      <c r="B9" s="97" t="s">
        <v>24</v>
      </c>
      <c r="C9" s="88">
        <v>100000</v>
      </c>
      <c r="D9" s="81">
        <v>100000</v>
      </c>
      <c r="E9" s="81">
        <v>100000</v>
      </c>
    </row>
    <row r="10" spans="1:7" ht="15.65" customHeight="1">
      <c r="B10" s="97" t="s">
        <v>25</v>
      </c>
      <c r="C10" s="89">
        <v>0.05</v>
      </c>
      <c r="D10" s="65">
        <v>0.05</v>
      </c>
      <c r="E10" s="65">
        <v>0.05</v>
      </c>
    </row>
    <row r="11" spans="1:7" ht="15.65" customHeight="1">
      <c r="B11" s="97" t="s">
        <v>26</v>
      </c>
      <c r="C11" s="92">
        <v>12</v>
      </c>
      <c r="D11" s="67">
        <v>12</v>
      </c>
      <c r="E11" s="67">
        <v>12</v>
      </c>
    </row>
    <row r="12" spans="1:7" s="4" customFormat="1" ht="15.65" customHeight="1">
      <c r="B12" s="97" t="s">
        <v>27</v>
      </c>
      <c r="C12" s="90">
        <v>1000</v>
      </c>
      <c r="D12" s="66">
        <v>1500</v>
      </c>
      <c r="E12" s="66">
        <v>2000</v>
      </c>
    </row>
    <row r="13" spans="1:7" s="12" customFormat="1" ht="15.65" customHeight="1">
      <c r="B13" s="98" t="s">
        <v>28</v>
      </c>
      <c r="C13" s="91">
        <f>C12*C11</f>
        <v>12000</v>
      </c>
      <c r="D13" s="70">
        <f>D12*D11</f>
        <v>18000</v>
      </c>
      <c r="E13" s="70">
        <f>E12*E11</f>
        <v>24000</v>
      </c>
    </row>
    <row r="14" spans="1:7" s="4" customFormat="1" ht="15" customHeight="1">
      <c r="B14" s="36"/>
      <c r="C14" s="49"/>
      <c r="D14" s="49"/>
      <c r="E14" s="49"/>
    </row>
    <row r="15" spans="1:7" s="4" customFormat="1" ht="15.65" customHeight="1">
      <c r="B15" s="96" t="s">
        <v>29</v>
      </c>
      <c r="C15" s="83">
        <f>IF(C12=0,0,C9/(C13-C9/2*C10))</f>
        <v>10.526315789473685</v>
      </c>
      <c r="D15" s="83">
        <f>IF(D12=0,0,D9/(D13-D9/2*D10))</f>
        <v>6.4516129032258061</v>
      </c>
      <c r="E15" s="83">
        <f>IF(E12=0,0,E9/(E13-E9/2*E10))</f>
        <v>4.6511627906976747</v>
      </c>
    </row>
    <row r="16" spans="1:7" s="4" customFormat="1" ht="15.65" customHeight="1">
      <c r="B16" s="36"/>
      <c r="C16" s="47"/>
      <c r="D16" s="47"/>
      <c r="E16" s="47"/>
    </row>
    <row r="17" spans="2:8" s="4" customFormat="1" ht="15.65" customHeight="1">
      <c r="B17" s="36"/>
      <c r="C17" s="47"/>
      <c r="D17" s="47"/>
      <c r="E17" s="47"/>
    </row>
    <row r="18" spans="2:8" ht="15.9">
      <c r="B18" s="64" t="s">
        <v>23</v>
      </c>
      <c r="C18" s="30"/>
      <c r="D18" s="30"/>
      <c r="E18" s="30"/>
    </row>
    <row r="19" spans="2:8" ht="10.1" customHeight="1">
      <c r="B19" s="30"/>
      <c r="C19" s="110"/>
      <c r="D19" s="110"/>
      <c r="E19" s="110"/>
    </row>
    <row r="20" spans="2:8" ht="16.95" customHeight="1">
      <c r="B20" s="48"/>
      <c r="C20" s="69" t="s">
        <v>2</v>
      </c>
      <c r="D20" s="69" t="s">
        <v>3</v>
      </c>
      <c r="E20" s="69" t="s">
        <v>4</v>
      </c>
    </row>
    <row r="21" spans="2:8" ht="15.9">
      <c r="B21" s="97" t="s">
        <v>24</v>
      </c>
      <c r="C21" s="88">
        <v>100000</v>
      </c>
      <c r="D21" s="81">
        <v>100000</v>
      </c>
      <c r="E21" s="81">
        <v>100000</v>
      </c>
      <c r="F21" s="1"/>
      <c r="G21" s="1"/>
      <c r="H21" s="1"/>
    </row>
    <row r="22" spans="2:8" ht="15.9">
      <c r="B22" s="97" t="s">
        <v>25</v>
      </c>
      <c r="C22" s="89">
        <v>0.05</v>
      </c>
      <c r="D22" s="65">
        <v>5.5E-2</v>
      </c>
      <c r="E22" s="65">
        <v>0.06</v>
      </c>
      <c r="F22" s="2"/>
      <c r="G22" s="2"/>
      <c r="H22" s="2"/>
    </row>
    <row r="23" spans="2:8" ht="15.9">
      <c r="B23" s="97" t="s">
        <v>30</v>
      </c>
      <c r="C23" s="92">
        <v>12</v>
      </c>
      <c r="D23" s="67">
        <v>12</v>
      </c>
      <c r="E23" s="67">
        <v>12</v>
      </c>
      <c r="F23" s="3"/>
      <c r="G23" s="3"/>
      <c r="H23" s="3"/>
    </row>
    <row r="24" spans="2:8" ht="15.9">
      <c r="B24" s="97" t="s">
        <v>31</v>
      </c>
      <c r="C24" s="93">
        <v>5</v>
      </c>
      <c r="D24" s="68">
        <v>5</v>
      </c>
      <c r="E24" s="68">
        <v>5</v>
      </c>
      <c r="F24" s="3"/>
      <c r="G24" s="3"/>
      <c r="H24" s="3"/>
    </row>
    <row r="25" spans="2:8" ht="15.9">
      <c r="B25" s="98" t="s">
        <v>32</v>
      </c>
      <c r="C25" s="94">
        <f>C24*C23</f>
        <v>60</v>
      </c>
      <c r="D25" s="50">
        <f>D24*D23</f>
        <v>60</v>
      </c>
      <c r="E25" s="50">
        <f>E24*E23</f>
        <v>60</v>
      </c>
    </row>
    <row r="26" spans="2:8" ht="15.9">
      <c r="B26" s="99" t="s">
        <v>33</v>
      </c>
      <c r="C26" s="79">
        <v>10</v>
      </c>
      <c r="D26" s="79">
        <v>10</v>
      </c>
      <c r="E26" s="79">
        <v>10</v>
      </c>
    </row>
    <row r="27" spans="2:8" ht="15.9">
      <c r="B27" s="98" t="s">
        <v>34</v>
      </c>
      <c r="C27" s="78">
        <v>750</v>
      </c>
      <c r="D27" s="78">
        <v>750</v>
      </c>
      <c r="E27" s="78">
        <v>750</v>
      </c>
    </row>
    <row r="28" spans="2:8" ht="10.1" customHeight="1">
      <c r="B28" s="104"/>
      <c r="C28" s="51"/>
      <c r="D28" s="51"/>
      <c r="E28" s="51"/>
    </row>
    <row r="29" spans="2:8" s="71" customFormat="1" ht="18" customHeight="1">
      <c r="B29" s="72" t="s">
        <v>5</v>
      </c>
      <c r="C29" s="51"/>
      <c r="D29" s="51"/>
      <c r="E29" s="51"/>
    </row>
    <row r="30" spans="2:8" s="4" customFormat="1" ht="15.9">
      <c r="B30" s="100" t="s">
        <v>35</v>
      </c>
      <c r="C30" s="84">
        <f>IF(C25=0,0,IF(C23=0,0,-PMT(C22/C23,C25,C21)))</f>
        <v>1887.1233644010936</v>
      </c>
      <c r="D30" s="84">
        <f>IF(D25=0,0,IF(D23=0,0,-PMT(D22/D23,D25,D21)))</f>
        <v>1910.1162171782241</v>
      </c>
      <c r="E30" s="84">
        <f>IF(E25=0,0,IF(E23=0,0,-PMT(E22/E23,E25,E21)))</f>
        <v>1933.2801529427916</v>
      </c>
      <c r="F30" s="5"/>
      <c r="G30" s="5"/>
      <c r="H30" s="5"/>
    </row>
    <row r="31" spans="2:8" s="4" customFormat="1" ht="16.2" customHeight="1">
      <c r="B31" s="101" t="s">
        <v>36</v>
      </c>
      <c r="C31" s="75">
        <f>IF(C21=0,0,C30*C23+C23*C26)</f>
        <v>22765.480372813123</v>
      </c>
      <c r="D31" s="75">
        <f>IF(D21=0,0,D30*D23+D23*D26)</f>
        <v>23041.394606138689</v>
      </c>
      <c r="E31" s="75">
        <f>IF(E21=0,0,E30*E23+E23*E26)</f>
        <v>23319.361835313499</v>
      </c>
      <c r="F31" s="5"/>
      <c r="G31" s="5"/>
      <c r="H31" s="5"/>
    </row>
    <row r="32" spans="2:8" s="4" customFormat="1" ht="10.1" customHeight="1">
      <c r="B32" s="73"/>
      <c r="C32" s="74"/>
      <c r="D32" s="74"/>
      <c r="E32" s="74"/>
      <c r="F32" s="5"/>
      <c r="G32" s="5"/>
      <c r="H32" s="5"/>
    </row>
    <row r="33" spans="2:8" s="4" customFormat="1" ht="18" customHeight="1">
      <c r="B33" s="72" t="s">
        <v>6</v>
      </c>
      <c r="C33" s="76"/>
      <c r="D33" s="49"/>
      <c r="E33" s="49"/>
      <c r="F33" s="5"/>
      <c r="G33" s="5"/>
      <c r="H33" s="5"/>
    </row>
    <row r="34" spans="2:8" ht="16.100000000000001" customHeight="1">
      <c r="B34" s="96" t="s">
        <v>37</v>
      </c>
      <c r="C34" s="85">
        <f>IF(C21=0,0,C31*C24)+C27</f>
        <v>114577.40186406561</v>
      </c>
      <c r="D34" s="85">
        <f>IF(D21=0,0,D31*D24)+D27</f>
        <v>115956.97303069345</v>
      </c>
      <c r="E34" s="85">
        <f>IF(E21=0,0,E31*E24)+E27</f>
        <v>117346.80917656749</v>
      </c>
    </row>
    <row r="35" spans="2:8" ht="16.100000000000001" customHeight="1">
      <c r="B35" s="102" t="s">
        <v>38</v>
      </c>
      <c r="C35" s="62">
        <f>C34-C21</f>
        <v>14577.401864065614</v>
      </c>
      <c r="D35" s="62">
        <f>D34-D21</f>
        <v>15956.973030693451</v>
      </c>
      <c r="E35" s="62">
        <f>E34-E21</f>
        <v>17346.809176567491</v>
      </c>
      <c r="H35" s="4"/>
    </row>
    <row r="36" spans="2:8" ht="16.100000000000001" customHeight="1">
      <c r="B36" s="111" t="s">
        <v>39</v>
      </c>
      <c r="C36" s="112"/>
      <c r="D36" s="86">
        <f>D34-C34</f>
        <v>1379.5711666278366</v>
      </c>
      <c r="E36" s="86">
        <f>E34-C34</f>
        <v>2769.4073125018767</v>
      </c>
    </row>
    <row r="37" spans="2:8">
      <c r="B37" s="80"/>
    </row>
    <row r="38" spans="2:8" ht="17.399999999999999" customHeight="1">
      <c r="B38" s="103" t="s">
        <v>40</v>
      </c>
    </row>
    <row r="39" spans="2:8" ht="13.85" customHeight="1">
      <c r="B39" s="40"/>
      <c r="C39" s="41"/>
      <c r="D39" s="41"/>
      <c r="E39" s="105"/>
    </row>
    <row r="40" spans="2:8" ht="13.85" customHeight="1">
      <c r="B40" s="42"/>
      <c r="C40" s="126"/>
      <c r="D40" s="126"/>
      <c r="E40" s="106"/>
    </row>
    <row r="41" spans="2:8" ht="13.85" customHeight="1">
      <c r="B41" s="42"/>
      <c r="C41" s="126"/>
      <c r="D41" s="126"/>
      <c r="E41" s="106"/>
    </row>
    <row r="42" spans="2:8" ht="13.85" customHeight="1">
      <c r="B42" s="42"/>
      <c r="C42" s="126"/>
      <c r="D42" s="126"/>
      <c r="E42" s="106"/>
    </row>
    <row r="43" spans="2:8" ht="13.85" customHeight="1">
      <c r="B43" s="42"/>
      <c r="C43" s="126"/>
      <c r="D43" s="126"/>
      <c r="E43" s="106"/>
    </row>
    <row r="44" spans="2:8" ht="13.85" customHeight="1">
      <c r="B44" s="42"/>
      <c r="C44" s="126"/>
      <c r="D44" s="126"/>
      <c r="E44" s="106"/>
    </row>
    <row r="45" spans="2:8" ht="13.85" customHeight="1">
      <c r="B45" s="42"/>
      <c r="C45" s="126"/>
      <c r="D45" s="126"/>
      <c r="E45" s="106"/>
      <c r="H45">
        <v>0</v>
      </c>
    </row>
    <row r="46" spans="2:8" ht="13.85" customHeight="1">
      <c r="B46" s="42"/>
      <c r="C46" s="126"/>
      <c r="D46" s="126"/>
      <c r="E46" s="106"/>
    </row>
    <row r="47" spans="2:8" ht="13.85" customHeight="1">
      <c r="B47" s="42"/>
      <c r="C47" s="126"/>
      <c r="D47" s="126"/>
      <c r="E47" s="106"/>
    </row>
    <row r="48" spans="2:8" ht="13.85" customHeight="1">
      <c r="B48" s="42"/>
      <c r="C48" s="126"/>
      <c r="D48" s="126"/>
      <c r="E48" s="106"/>
    </row>
    <row r="49" spans="2:6" ht="13.85" customHeight="1">
      <c r="B49" s="42"/>
      <c r="C49" s="126"/>
      <c r="D49" s="126"/>
      <c r="E49" s="106"/>
    </row>
    <row r="50" spans="2:6" ht="13.85" customHeight="1">
      <c r="B50" s="107"/>
      <c r="C50" s="108"/>
      <c r="D50" s="108"/>
      <c r="E50" s="109"/>
    </row>
    <row r="51" spans="2:6" ht="13.85" customHeight="1">
      <c r="B51" s="77"/>
      <c r="C51" s="77"/>
      <c r="D51" s="77"/>
      <c r="E51" s="77"/>
    </row>
    <row r="52" spans="2:6" ht="13.85" customHeight="1">
      <c r="B52" s="77"/>
      <c r="C52" s="77"/>
      <c r="D52" s="77"/>
      <c r="E52" s="77"/>
    </row>
    <row r="53" spans="2:6" ht="13.85" customHeight="1">
      <c r="B53" s="77"/>
      <c r="C53" s="77"/>
      <c r="D53" s="77"/>
      <c r="E53" s="77"/>
    </row>
    <row r="54" spans="2:6" ht="13.85" customHeight="1">
      <c r="B54" s="77"/>
      <c r="C54" s="77"/>
      <c r="D54" s="77"/>
      <c r="E54" s="77"/>
    </row>
    <row r="55" spans="2:6">
      <c r="B55" s="21"/>
      <c r="C55" s="21"/>
      <c r="D55" s="21"/>
      <c r="F55" s="10"/>
    </row>
  </sheetData>
  <sheetProtection algorithmName="SHA-512" hashValue="a5pBm1GW9dsmlxfGwiuHg5qzE2gyephfzbTkzofPOQvzMRT+fD/AcpysVCWuZXF4zz0Kvk7eZwGT/s7mxxk15Q==" saltValue="ffbJm9Ev13Fn8fPvJT5ZEQ==" spinCount="100000" sheet="1" objects="1" scenarios="1" selectLockedCells="1"/>
  <mergeCells count="2">
    <mergeCell ref="C19:E19"/>
    <mergeCell ref="B36:C36"/>
  </mergeCells>
  <phoneticPr fontId="2" type="noConversion"/>
  <printOptions horizontalCentered="1"/>
  <pageMargins left="0.25" right="0.25" top="0.75" bottom="0.75" header="0.3" footer="0.3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B1:O53"/>
  <sheetViews>
    <sheetView showGridLines="0" showZeros="0" zoomScaleNormal="100" workbookViewId="0">
      <selection activeCell="D12" sqref="D12"/>
    </sheetView>
  </sheetViews>
  <sheetFormatPr defaultRowHeight="12.45"/>
  <cols>
    <col min="1" max="1" width="23.4609375" customWidth="1"/>
    <col min="2" max="2" width="9.23046875" customWidth="1"/>
    <col min="3" max="3" width="16.07421875" customWidth="1"/>
    <col min="4" max="4" width="11.07421875" customWidth="1"/>
    <col min="5" max="5" width="14.23046875" customWidth="1"/>
    <col min="6" max="6" width="12.53515625" customWidth="1"/>
    <col min="7" max="7" width="14.84375" customWidth="1"/>
    <col min="8" max="8" width="5.4609375" customWidth="1"/>
    <col min="9" max="12" width="11.07421875" customWidth="1"/>
    <col min="13" max="15" width="10.07421875" customWidth="1"/>
  </cols>
  <sheetData>
    <row r="1" spans="2:12" ht="10.85" customHeight="1"/>
    <row r="2" spans="2:12" ht="11.25" customHeight="1"/>
    <row r="3" spans="2:12" ht="24" customHeight="1">
      <c r="B3" s="34"/>
    </row>
    <row r="4" spans="2:12" ht="3" customHeight="1"/>
    <row r="7" spans="2:12" ht="15.45">
      <c r="B7" s="63" t="s">
        <v>20</v>
      </c>
      <c r="C7" s="7"/>
      <c r="D7" s="7"/>
    </row>
    <row r="8" spans="2:12" ht="5.25" customHeight="1">
      <c r="B8" s="8"/>
      <c r="C8" s="7"/>
      <c r="D8" s="7"/>
    </row>
    <row r="9" spans="2:12" ht="15.9">
      <c r="B9" s="52" t="s">
        <v>41</v>
      </c>
      <c r="C9" s="53"/>
      <c r="D9" s="53"/>
      <c r="E9" s="53"/>
      <c r="F9" s="53"/>
      <c r="G9" s="53"/>
    </row>
    <row r="10" spans="2:12" ht="15.9">
      <c r="B10" s="54" t="s">
        <v>42</v>
      </c>
      <c r="C10" s="54"/>
      <c r="D10" s="54"/>
      <c r="E10" s="54"/>
      <c r="F10" s="53"/>
      <c r="G10" s="53"/>
    </row>
    <row r="11" spans="2:12" ht="12.9">
      <c r="B11" s="31"/>
      <c r="C11" s="31"/>
      <c r="D11" s="32"/>
      <c r="E11" s="31"/>
      <c r="F11" s="32"/>
      <c r="G11" s="31"/>
      <c r="H11" s="18"/>
      <c r="I11" s="12"/>
      <c r="J11" s="12"/>
      <c r="L11" s="12"/>
    </row>
    <row r="12" spans="2:12" ht="18" customHeight="1">
      <c r="B12" s="117" t="s">
        <v>10</v>
      </c>
      <c r="C12" s="117"/>
      <c r="D12" s="133">
        <v>100000</v>
      </c>
      <c r="E12" s="48" t="s">
        <v>7</v>
      </c>
      <c r="F12" s="12" t="s">
        <v>0</v>
      </c>
      <c r="H12" s="12" t="s">
        <v>0</v>
      </c>
    </row>
    <row r="13" spans="2:12" ht="18" customHeight="1">
      <c r="B13" s="114" t="s">
        <v>11</v>
      </c>
      <c r="C13" s="115"/>
      <c r="D13" s="134">
        <v>8</v>
      </c>
      <c r="E13" s="82" t="s">
        <v>9</v>
      </c>
      <c r="F13" s="12"/>
      <c r="G13" s="33"/>
      <c r="H13" s="12"/>
    </row>
    <row r="14" spans="2:12" ht="18" customHeight="1">
      <c r="B14" s="114" t="s">
        <v>12</v>
      </c>
      <c r="C14" s="115"/>
      <c r="D14" s="134">
        <v>0</v>
      </c>
      <c r="E14" s="82" t="s">
        <v>9</v>
      </c>
      <c r="F14" s="12"/>
      <c r="G14" s="33"/>
      <c r="H14" s="12"/>
    </row>
    <row r="15" spans="2:12" ht="18" customHeight="1">
      <c r="B15" s="114" t="s">
        <v>13</v>
      </c>
      <c r="C15" s="116"/>
      <c r="D15" s="135">
        <f>D13-D14</f>
        <v>8</v>
      </c>
      <c r="E15" s="82" t="s">
        <v>9</v>
      </c>
      <c r="F15" s="12"/>
      <c r="G15" s="33"/>
      <c r="H15" s="12"/>
    </row>
    <row r="16" spans="2:12" ht="13.2" customHeight="1">
      <c r="B16" s="22"/>
      <c r="C16" s="23"/>
      <c r="D16" s="7"/>
    </row>
    <row r="17" spans="2:15" ht="18" customHeight="1">
      <c r="B17" s="120" t="s">
        <v>8</v>
      </c>
      <c r="C17" s="118" t="s">
        <v>14</v>
      </c>
      <c r="D17" s="124" t="s">
        <v>15</v>
      </c>
      <c r="E17" s="118" t="s">
        <v>16</v>
      </c>
      <c r="F17" s="124" t="s">
        <v>17</v>
      </c>
      <c r="G17" s="124" t="s">
        <v>18</v>
      </c>
      <c r="I17" s="4"/>
    </row>
    <row r="18" spans="2:15" ht="18" customHeight="1">
      <c r="B18" s="121"/>
      <c r="C18" s="119"/>
      <c r="D18" s="125"/>
      <c r="E18" s="119"/>
      <c r="F18" s="125"/>
      <c r="G18" s="125"/>
      <c r="I18" s="16"/>
      <c r="J18" s="123"/>
      <c r="K18" s="123"/>
      <c r="L18" s="9"/>
    </row>
    <row r="19" spans="2:15" s="6" customFormat="1" ht="18" customHeight="1">
      <c r="B19" s="55">
        <v>2024</v>
      </c>
      <c r="C19" s="57">
        <f>D12</f>
        <v>100000</v>
      </c>
      <c r="D19" s="56">
        <v>0.05</v>
      </c>
      <c r="E19" s="61">
        <f>IF(D$15=0,0,IF(D$14=2,0,IF(D$14=1,0,D$12/D$15)))</f>
        <v>12500</v>
      </c>
      <c r="F19" s="61">
        <f t="shared" ref="F19:F33" si="0">(C19-E19/4)*D19</f>
        <v>4843.75</v>
      </c>
      <c r="G19" s="59">
        <f t="shared" ref="G19:G33" si="1">F19+E19</f>
        <v>17343.75</v>
      </c>
      <c r="I19" s="17"/>
      <c r="J19" s="14"/>
      <c r="K19" s="14"/>
      <c r="L19" s="14"/>
      <c r="M19" s="14"/>
      <c r="N19" s="14"/>
      <c r="O19" s="15"/>
    </row>
    <row r="20" spans="2:15" s="6" customFormat="1" ht="18" customHeight="1">
      <c r="B20" s="43">
        <f t="shared" ref="B20:B33" si="2">B19+1</f>
        <v>2025</v>
      </c>
      <c r="C20" s="58">
        <f t="shared" ref="C20:C33" si="3">IF(C19-E19&lt;0,0,C19-E19)</f>
        <v>87500</v>
      </c>
      <c r="D20" s="56">
        <f>D19</f>
        <v>0.05</v>
      </c>
      <c r="E20" s="62">
        <f>IF(D$15=0,0,IF(D$14=2,0,D$12/D$15))</f>
        <v>12500</v>
      </c>
      <c r="F20" s="61">
        <f t="shared" si="0"/>
        <v>4218.75</v>
      </c>
      <c r="G20" s="60">
        <f t="shared" si="1"/>
        <v>16718.75</v>
      </c>
      <c r="I20" s="4"/>
      <c r="J20" s="13"/>
      <c r="K20" s="13"/>
      <c r="L20" s="13"/>
      <c r="M20" s="13"/>
      <c r="N20" s="13"/>
    </row>
    <row r="21" spans="2:15" ht="18" customHeight="1">
      <c r="B21" s="43">
        <f t="shared" si="2"/>
        <v>2026</v>
      </c>
      <c r="C21" s="58">
        <f t="shared" si="3"/>
        <v>75000</v>
      </c>
      <c r="D21" s="56">
        <f t="shared" ref="D21:D33" si="4">D20</f>
        <v>0.05</v>
      </c>
      <c r="E21" s="62">
        <f t="shared" ref="E21:E33" si="5">IF((B21-B$19)&gt;D$13-1,0,D$12/D$15)</f>
        <v>12500</v>
      </c>
      <c r="F21" s="61">
        <f t="shared" si="0"/>
        <v>3593.75</v>
      </c>
      <c r="G21" s="60">
        <f t="shared" si="1"/>
        <v>16093.75</v>
      </c>
      <c r="I21" s="4"/>
      <c r="J21" s="13"/>
      <c r="K21" s="13"/>
      <c r="L21" s="13"/>
      <c r="M21" s="13"/>
      <c r="N21" s="13"/>
    </row>
    <row r="22" spans="2:15" ht="18" customHeight="1">
      <c r="B22" s="43">
        <f t="shared" si="2"/>
        <v>2027</v>
      </c>
      <c r="C22" s="58">
        <f t="shared" si="3"/>
        <v>62500</v>
      </c>
      <c r="D22" s="56">
        <f t="shared" si="4"/>
        <v>0.05</v>
      </c>
      <c r="E22" s="62">
        <f t="shared" si="5"/>
        <v>12500</v>
      </c>
      <c r="F22" s="61">
        <f t="shared" si="0"/>
        <v>2968.75</v>
      </c>
      <c r="G22" s="60">
        <f t="shared" si="1"/>
        <v>15468.75</v>
      </c>
      <c r="I22" s="4"/>
      <c r="J22" s="13"/>
      <c r="K22" s="13"/>
      <c r="L22" s="13"/>
      <c r="M22" s="13"/>
      <c r="N22" s="13"/>
    </row>
    <row r="23" spans="2:15" ht="18" customHeight="1">
      <c r="B23" s="43">
        <f t="shared" si="2"/>
        <v>2028</v>
      </c>
      <c r="C23" s="58">
        <f t="shared" si="3"/>
        <v>50000</v>
      </c>
      <c r="D23" s="56">
        <f t="shared" si="4"/>
        <v>0.05</v>
      </c>
      <c r="E23" s="62">
        <f t="shared" si="5"/>
        <v>12500</v>
      </c>
      <c r="F23" s="61">
        <f t="shared" si="0"/>
        <v>2343.75</v>
      </c>
      <c r="G23" s="60">
        <f t="shared" si="1"/>
        <v>14843.75</v>
      </c>
      <c r="I23" s="4"/>
    </row>
    <row r="24" spans="2:15" ht="18" customHeight="1">
      <c r="B24" s="43">
        <f t="shared" si="2"/>
        <v>2029</v>
      </c>
      <c r="C24" s="58">
        <f t="shared" si="3"/>
        <v>37500</v>
      </c>
      <c r="D24" s="56">
        <f t="shared" si="4"/>
        <v>0.05</v>
      </c>
      <c r="E24" s="62">
        <f t="shared" si="5"/>
        <v>12500</v>
      </c>
      <c r="F24" s="61">
        <f t="shared" si="0"/>
        <v>1718.75</v>
      </c>
      <c r="G24" s="60">
        <f t="shared" si="1"/>
        <v>14218.75</v>
      </c>
      <c r="I24" s="4"/>
    </row>
    <row r="25" spans="2:15" ht="18" customHeight="1">
      <c r="B25" s="43">
        <f t="shared" si="2"/>
        <v>2030</v>
      </c>
      <c r="C25" s="58">
        <f t="shared" si="3"/>
        <v>25000</v>
      </c>
      <c r="D25" s="56">
        <f t="shared" si="4"/>
        <v>0.05</v>
      </c>
      <c r="E25" s="62">
        <f t="shared" si="5"/>
        <v>12500</v>
      </c>
      <c r="F25" s="61">
        <f t="shared" si="0"/>
        <v>1093.75</v>
      </c>
      <c r="G25" s="60">
        <f t="shared" si="1"/>
        <v>13593.75</v>
      </c>
      <c r="I25" s="4"/>
    </row>
    <row r="26" spans="2:15" ht="18" customHeight="1">
      <c r="B26" s="43">
        <f t="shared" si="2"/>
        <v>2031</v>
      </c>
      <c r="C26" s="58">
        <f t="shared" si="3"/>
        <v>12500</v>
      </c>
      <c r="D26" s="56">
        <f t="shared" si="4"/>
        <v>0.05</v>
      </c>
      <c r="E26" s="62">
        <f t="shared" si="5"/>
        <v>12500</v>
      </c>
      <c r="F26" s="61">
        <f t="shared" si="0"/>
        <v>468.75</v>
      </c>
      <c r="G26" s="60">
        <f t="shared" si="1"/>
        <v>12968.75</v>
      </c>
      <c r="I26" s="4"/>
    </row>
    <row r="27" spans="2:15" ht="18" customHeight="1">
      <c r="B27" s="43">
        <f t="shared" si="2"/>
        <v>2032</v>
      </c>
      <c r="C27" s="58">
        <f t="shared" si="3"/>
        <v>0</v>
      </c>
      <c r="D27" s="56">
        <f t="shared" si="4"/>
        <v>0.05</v>
      </c>
      <c r="E27" s="62">
        <f t="shared" si="5"/>
        <v>0</v>
      </c>
      <c r="F27" s="61">
        <f t="shared" si="0"/>
        <v>0</v>
      </c>
      <c r="G27" s="60">
        <f t="shared" si="1"/>
        <v>0</v>
      </c>
      <c r="I27" s="4"/>
    </row>
    <row r="28" spans="2:15" ht="18" customHeight="1">
      <c r="B28" s="43">
        <f t="shared" si="2"/>
        <v>2033</v>
      </c>
      <c r="C28" s="58">
        <f t="shared" si="3"/>
        <v>0</v>
      </c>
      <c r="D28" s="56">
        <f t="shared" si="4"/>
        <v>0.05</v>
      </c>
      <c r="E28" s="62">
        <f t="shared" si="5"/>
        <v>0</v>
      </c>
      <c r="F28" s="61">
        <f t="shared" si="0"/>
        <v>0</v>
      </c>
      <c r="G28" s="60">
        <f t="shared" si="1"/>
        <v>0</v>
      </c>
      <c r="I28" s="4"/>
    </row>
    <row r="29" spans="2:15" ht="18" customHeight="1">
      <c r="B29" s="43">
        <f t="shared" si="2"/>
        <v>2034</v>
      </c>
      <c r="C29" s="58">
        <f t="shared" si="3"/>
        <v>0</v>
      </c>
      <c r="D29" s="56">
        <f>D28</f>
        <v>0.05</v>
      </c>
      <c r="E29" s="62">
        <f t="shared" si="5"/>
        <v>0</v>
      </c>
      <c r="F29" s="61">
        <f t="shared" si="0"/>
        <v>0</v>
      </c>
      <c r="G29" s="60">
        <f t="shared" si="1"/>
        <v>0</v>
      </c>
      <c r="I29" s="4"/>
    </row>
    <row r="30" spans="2:15" ht="18" customHeight="1">
      <c r="B30" s="43">
        <f t="shared" si="2"/>
        <v>2035</v>
      </c>
      <c r="C30" s="58">
        <f t="shared" si="3"/>
        <v>0</v>
      </c>
      <c r="D30" s="56">
        <f t="shared" si="4"/>
        <v>0.05</v>
      </c>
      <c r="E30" s="62">
        <f t="shared" si="5"/>
        <v>0</v>
      </c>
      <c r="F30" s="61">
        <f t="shared" si="0"/>
        <v>0</v>
      </c>
      <c r="G30" s="60">
        <f t="shared" si="1"/>
        <v>0</v>
      </c>
      <c r="I30" s="4"/>
      <c r="J30" t="s">
        <v>0</v>
      </c>
    </row>
    <row r="31" spans="2:15" ht="18" customHeight="1">
      <c r="B31" s="43">
        <f t="shared" si="2"/>
        <v>2036</v>
      </c>
      <c r="C31" s="58">
        <f t="shared" si="3"/>
        <v>0</v>
      </c>
      <c r="D31" s="56">
        <f t="shared" si="4"/>
        <v>0.05</v>
      </c>
      <c r="E31" s="62">
        <f t="shared" si="5"/>
        <v>0</v>
      </c>
      <c r="F31" s="61">
        <f t="shared" si="0"/>
        <v>0</v>
      </c>
      <c r="G31" s="60">
        <f t="shared" si="1"/>
        <v>0</v>
      </c>
      <c r="I31" s="4"/>
    </row>
    <row r="32" spans="2:15" ht="18" customHeight="1">
      <c r="B32" s="43">
        <f t="shared" si="2"/>
        <v>2037</v>
      </c>
      <c r="C32" s="58">
        <f t="shared" si="3"/>
        <v>0</v>
      </c>
      <c r="D32" s="56">
        <f t="shared" si="4"/>
        <v>0.05</v>
      </c>
      <c r="E32" s="62">
        <f t="shared" si="5"/>
        <v>0</v>
      </c>
      <c r="F32" s="61">
        <f t="shared" si="0"/>
        <v>0</v>
      </c>
      <c r="G32" s="60">
        <f t="shared" si="1"/>
        <v>0</v>
      </c>
      <c r="I32" s="4"/>
    </row>
    <row r="33" spans="2:9" ht="18" customHeight="1">
      <c r="B33" s="43">
        <f t="shared" si="2"/>
        <v>2038</v>
      </c>
      <c r="C33" s="58">
        <f t="shared" si="3"/>
        <v>0</v>
      </c>
      <c r="D33" s="56">
        <f t="shared" si="4"/>
        <v>0.05</v>
      </c>
      <c r="E33" s="62">
        <f t="shared" si="5"/>
        <v>0</v>
      </c>
      <c r="F33" s="61">
        <f t="shared" si="0"/>
        <v>0</v>
      </c>
      <c r="G33" s="60">
        <f t="shared" si="1"/>
        <v>0</v>
      </c>
      <c r="I33" s="4"/>
    </row>
    <row r="34" spans="2:9" ht="22.85" customHeight="1">
      <c r="B34" s="44"/>
      <c r="C34" s="45"/>
      <c r="D34" s="46"/>
      <c r="E34" s="95" t="s">
        <v>19</v>
      </c>
      <c r="F34" s="87">
        <f>SUM(F19:F33)</f>
        <v>21250</v>
      </c>
      <c r="G34" s="87">
        <f>SUM(G19:G33)</f>
        <v>121250</v>
      </c>
      <c r="I34" s="4"/>
    </row>
    <row r="35" spans="2:9" ht="15.65" customHeight="1">
      <c r="B35" s="7"/>
      <c r="C35" s="24"/>
      <c r="D35" s="28"/>
      <c r="E35" s="25"/>
      <c r="F35" s="26"/>
      <c r="G35" s="26"/>
      <c r="I35" s="4"/>
    </row>
    <row r="36" spans="2:9" ht="15" customHeight="1">
      <c r="B36" s="113" t="s">
        <v>21</v>
      </c>
      <c r="C36" s="113"/>
      <c r="D36" s="4"/>
      <c r="E36" s="4"/>
      <c r="F36" s="4"/>
      <c r="G36" s="4"/>
      <c r="H36" s="4"/>
      <c r="I36" s="4"/>
    </row>
    <row r="37" spans="2:9" ht="14.6">
      <c r="B37" s="37"/>
      <c r="C37" s="38"/>
      <c r="D37" s="38"/>
      <c r="E37" s="38"/>
      <c r="F37" s="38"/>
      <c r="G37" s="127"/>
      <c r="H37" s="4"/>
      <c r="I37" s="4"/>
    </row>
    <row r="38" spans="2:9" ht="14.6">
      <c r="B38" s="39"/>
      <c r="C38" s="128"/>
      <c r="D38" s="128"/>
      <c r="E38" s="128"/>
      <c r="F38" s="128"/>
      <c r="G38" s="129"/>
      <c r="H38" s="4"/>
      <c r="I38" s="4"/>
    </row>
    <row r="39" spans="2:9" ht="14.6">
      <c r="B39" s="39"/>
      <c r="C39" s="128"/>
      <c r="D39" s="128"/>
      <c r="E39" s="128"/>
      <c r="F39" s="128"/>
      <c r="G39" s="129"/>
      <c r="H39" s="4"/>
      <c r="I39" s="4"/>
    </row>
    <row r="40" spans="2:9" ht="14.6">
      <c r="B40" s="39"/>
      <c r="C40" s="128"/>
      <c r="D40" s="128"/>
      <c r="E40" s="128"/>
      <c r="F40" s="128"/>
      <c r="G40" s="129"/>
      <c r="H40" s="4"/>
      <c r="I40" s="4"/>
    </row>
    <row r="41" spans="2:9" ht="14.6">
      <c r="B41" s="39"/>
      <c r="C41" s="128"/>
      <c r="D41" s="128"/>
      <c r="E41" s="128"/>
      <c r="F41" s="128"/>
      <c r="G41" s="129"/>
      <c r="H41" s="4"/>
      <c r="I41" s="4"/>
    </row>
    <row r="42" spans="2:9" ht="14.6">
      <c r="B42" s="39"/>
      <c r="C42" s="128"/>
      <c r="D42" s="128"/>
      <c r="E42" s="128"/>
      <c r="F42" s="128"/>
      <c r="G42" s="129"/>
      <c r="H42" s="4"/>
      <c r="I42" s="4"/>
    </row>
    <row r="43" spans="2:9" ht="14.6">
      <c r="B43" s="39"/>
      <c r="C43" s="128"/>
      <c r="D43" s="128"/>
      <c r="E43" s="128"/>
      <c r="F43" s="128"/>
      <c r="G43" s="129"/>
      <c r="H43" s="4"/>
      <c r="I43" s="4"/>
    </row>
    <row r="44" spans="2:9" ht="14.6">
      <c r="B44" s="39"/>
      <c r="C44" s="128"/>
      <c r="D44" s="128"/>
      <c r="E44" s="128"/>
      <c r="F44" s="128"/>
      <c r="G44" s="129"/>
      <c r="H44" s="4"/>
      <c r="I44" s="4"/>
    </row>
    <row r="45" spans="2:9" ht="14.6">
      <c r="B45" s="39"/>
      <c r="C45" s="128"/>
      <c r="D45" s="128"/>
      <c r="E45" s="128"/>
      <c r="F45" s="128"/>
      <c r="G45" s="129"/>
      <c r="H45" s="4"/>
      <c r="I45" s="4"/>
    </row>
    <row r="46" spans="2:9" ht="14.6">
      <c r="B46" s="39"/>
      <c r="C46" s="128"/>
      <c r="D46" s="128"/>
      <c r="E46" s="128"/>
      <c r="F46" s="128"/>
      <c r="G46" s="129"/>
      <c r="H46" s="4"/>
      <c r="I46" s="4"/>
    </row>
    <row r="47" spans="2:9" ht="14.6">
      <c r="B47" s="39"/>
      <c r="C47" s="128"/>
      <c r="D47" s="128"/>
      <c r="E47" s="128"/>
      <c r="F47" s="128"/>
      <c r="G47" s="129"/>
    </row>
    <row r="48" spans="2:9" ht="14.6">
      <c r="B48" s="130"/>
      <c r="C48" s="131"/>
      <c r="D48" s="131"/>
      <c r="E48" s="131"/>
      <c r="F48" s="131"/>
      <c r="G48" s="132"/>
    </row>
    <row r="51" spans="2:7">
      <c r="B51" s="20"/>
    </row>
    <row r="52" spans="2:7">
      <c r="B52" s="19"/>
      <c r="G52" s="11"/>
    </row>
    <row r="53" spans="2:7">
      <c r="B53" s="19"/>
      <c r="F53" s="122"/>
      <c r="G53" s="122"/>
    </row>
  </sheetData>
  <sheetProtection algorithmName="SHA-512" hashValue="D2tC8lWYntA6StLuTvBaKzN86ZicC2dMu0phY8RMNoFvS8MIs4F8jGctYKyYVIiGbokJkqGjOQoYpw9VdIRD1g==" saltValue="XjSM5RC0GuXL0dx0WVgu8w==" spinCount="100000" sheet="1" objects="1" scenarios="1" selectLockedCells="1"/>
  <mergeCells count="13">
    <mergeCell ref="F53:G53"/>
    <mergeCell ref="J18:K18"/>
    <mergeCell ref="D17:D18"/>
    <mergeCell ref="E17:E18"/>
    <mergeCell ref="G17:G18"/>
    <mergeCell ref="F17:F18"/>
    <mergeCell ref="B36:C36"/>
    <mergeCell ref="B13:C13"/>
    <mergeCell ref="B14:C14"/>
    <mergeCell ref="B15:C15"/>
    <mergeCell ref="B12:C12"/>
    <mergeCell ref="C17:C18"/>
    <mergeCell ref="B17:B18"/>
  </mergeCells>
  <phoneticPr fontId="2" type="noConversion"/>
  <printOptions horizontalCentered="1"/>
  <pageMargins left="0.43307086614173229" right="0.39370078740157483" top="0.55118110236220474" bottom="0.27559055118110237" header="0.51181102362204722" footer="0.23622047244094491"/>
  <pageSetup paperSize="9" orientation="portrait" horizont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Låneratens storlek</vt:lpstr>
      <vt:lpstr>Likastora amortering</vt:lpstr>
      <vt:lpstr>'Likastora amortering'!Tulostusalue</vt:lpstr>
      <vt:lpstr>'Låneratens storlek'!Tulostusalue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FT15 Lånekalkylator</dc:title>
  <dc:creator>Företagstolken</dc:creator>
  <cp:lastModifiedBy>Yritystulkki</cp:lastModifiedBy>
  <cp:lastPrinted>2023-03-08T06:43:26Z</cp:lastPrinted>
  <dcterms:created xsi:type="dcterms:W3CDTF">2006-02-20T07:14:04Z</dcterms:created>
  <dcterms:modified xsi:type="dcterms:W3CDTF">2023-03-08T06:43:31Z</dcterms:modified>
</cp:coreProperties>
</file>